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2\SPS\054_Osazování mobilních toalet v obvodu OŘ Praha 2022-2024\Ke zveřejnění na E-ZAKu\"/>
    </mc:Choice>
  </mc:AlternateContent>
  <bookViews>
    <workbookView xWindow="0" yWindow="0" windowWidth="28800" windowHeight="12345" activeTab="1"/>
  </bookViews>
  <sheets>
    <sheet name="Rekapitulace zakázky" sheetId="1" r:id="rId1"/>
    <sheet name="OR_PHA - Osazování mobiln..." sheetId="2" r:id="rId2"/>
  </sheets>
  <definedNames>
    <definedName name="_xlnm._FilterDatabase" localSheetId="1" hidden="1">'OR_PHA - Osazování mobiln...'!$C$115:$K$181</definedName>
    <definedName name="_xlnm.Print_Titles" localSheetId="1">'OR_PHA - Osazování mobiln...'!$115:$115</definedName>
    <definedName name="_xlnm.Print_Titles" localSheetId="0">'Rekapitulace zakázky'!$92:$92</definedName>
    <definedName name="_xlnm.Print_Area" localSheetId="1">'OR_PHA - Osazování mobiln...'!$C$4:$J$76,'OR_PHA - Osazování mobiln...'!$C$82:$J$99,'OR_PHA - Osazování mobiln...'!$C$105:$J$181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F112" i="2"/>
  <c r="F110" i="2"/>
  <c r="E108" i="2"/>
  <c r="F89" i="2"/>
  <c r="F87" i="2"/>
  <c r="E85" i="2"/>
  <c r="J19" i="2"/>
  <c r="E19" i="2"/>
  <c r="J112" i="2" s="1"/>
  <c r="J18" i="2"/>
  <c r="J16" i="2"/>
  <c r="E16" i="2"/>
  <c r="F113" i="2"/>
  <c r="J15" i="2"/>
  <c r="J10" i="2"/>
  <c r="J87" i="2" s="1"/>
  <c r="L90" i="1"/>
  <c r="AM90" i="1"/>
  <c r="AM89" i="1"/>
  <c r="L89" i="1"/>
  <c r="AM87" i="1"/>
  <c r="L87" i="1"/>
  <c r="L85" i="1"/>
  <c r="L84" i="1"/>
  <c r="J130" i="2"/>
  <c r="J168" i="2"/>
  <c r="J124" i="2"/>
  <c r="J164" i="2"/>
  <c r="BK158" i="2"/>
  <c r="BK136" i="2"/>
  <c r="BK118" i="2"/>
  <c r="BK178" i="2"/>
  <c r="BK164" i="2"/>
  <c r="AS94" i="1"/>
  <c r="J171" i="2"/>
  <c r="J133" i="2"/>
  <c r="BK171" i="2"/>
  <c r="J152" i="2"/>
  <c r="BK174" i="2"/>
  <c r="J127" i="2"/>
  <c r="BK143" i="2"/>
  <c r="BK133" i="2"/>
  <c r="BK139" i="2"/>
  <c r="BK180" i="2"/>
  <c r="J143" i="2"/>
  <c r="BK146" i="2"/>
  <c r="J161" i="2"/>
  <c r="BK124" i="2"/>
  <c r="J118" i="2"/>
  <c r="BK161" i="2"/>
  <c r="J121" i="2"/>
  <c r="J149" i="2"/>
  <c r="J139" i="2"/>
  <c r="BK127" i="2"/>
  <c r="J136" i="2"/>
  <c r="J180" i="2"/>
  <c r="BK152" i="2"/>
  <c r="BK121" i="2"/>
  <c r="J174" i="2"/>
  <c r="J146" i="2"/>
  <c r="J155" i="2"/>
  <c r="BK149" i="2"/>
  <c r="BK168" i="2"/>
  <c r="J178" i="2"/>
  <c r="J158" i="2"/>
  <c r="BK155" i="2"/>
  <c r="BK130" i="2"/>
  <c r="BK117" i="2" l="1"/>
  <c r="T117" i="2"/>
  <c r="P117" i="2"/>
  <c r="R142" i="2"/>
  <c r="T167" i="2"/>
  <c r="R117" i="2"/>
  <c r="P142" i="2"/>
  <c r="T142" i="2"/>
  <c r="P167" i="2"/>
  <c r="R167" i="2"/>
  <c r="P177" i="2"/>
  <c r="R177" i="2"/>
  <c r="BK142" i="2"/>
  <c r="J142" i="2" s="1"/>
  <c r="J96" i="2" s="1"/>
  <c r="BK167" i="2"/>
  <c r="J167" i="2"/>
  <c r="J97" i="2" s="1"/>
  <c r="BK177" i="2"/>
  <c r="J177" i="2" s="1"/>
  <c r="J98" i="2" s="1"/>
  <c r="T177" i="2"/>
  <c r="BE178" i="2"/>
  <c r="BE146" i="2"/>
  <c r="BE158" i="2"/>
  <c r="BE161" i="2"/>
  <c r="BE174" i="2"/>
  <c r="BE180" i="2"/>
  <c r="BE118" i="2"/>
  <c r="BE133" i="2"/>
  <c r="BE121" i="2"/>
  <c r="BE130" i="2"/>
  <c r="BE139" i="2"/>
  <c r="F90" i="2"/>
  <c r="BE149" i="2"/>
  <c r="BE155" i="2"/>
  <c r="BE164" i="2"/>
  <c r="BE168" i="2"/>
  <c r="J89" i="2"/>
  <c r="J110" i="2"/>
  <c r="BE136" i="2"/>
  <c r="BE143" i="2"/>
  <c r="BE152" i="2"/>
  <c r="BE171" i="2"/>
  <c r="BE124" i="2"/>
  <c r="BE127" i="2"/>
  <c r="F35" i="2"/>
  <c r="BD95" i="1"/>
  <c r="BD94" i="1" s="1"/>
  <c r="W33" i="1" s="1"/>
  <c r="F33" i="2"/>
  <c r="BB95" i="1" s="1"/>
  <c r="BB94" i="1" s="1"/>
  <c r="W31" i="1" s="1"/>
  <c r="J32" i="2"/>
  <c r="AW95" i="1" s="1"/>
  <c r="F32" i="2"/>
  <c r="BA95" i="1"/>
  <c r="BA94" i="1"/>
  <c r="AW94" i="1"/>
  <c r="AK30" i="1" s="1"/>
  <c r="F34" i="2"/>
  <c r="BC95" i="1"/>
  <c r="BC94" i="1"/>
  <c r="AY94" i="1"/>
  <c r="R116" i="2" l="1"/>
  <c r="P116" i="2"/>
  <c r="AU95" i="1"/>
  <c r="T116" i="2"/>
  <c r="BK116" i="2"/>
  <c r="J116" i="2"/>
  <c r="J94" i="2"/>
  <c r="J117" i="2"/>
  <c r="J95" i="2"/>
  <c r="AU94" i="1"/>
  <c r="W30" i="1"/>
  <c r="J31" i="2"/>
  <c r="AV95" i="1" s="1"/>
  <c r="AT95" i="1" s="1"/>
  <c r="F31" i="2"/>
  <c r="AZ95" i="1" s="1"/>
  <c r="AZ94" i="1" s="1"/>
  <c r="W29" i="1" s="1"/>
  <c r="AX94" i="1"/>
  <c r="W32" i="1"/>
  <c r="J28" i="2" l="1"/>
  <c r="AG95" i="1"/>
  <c r="AG94" i="1" s="1"/>
  <c r="AK26" i="1" s="1"/>
  <c r="AV94" i="1"/>
  <c r="AK29" i="1" s="1"/>
  <c r="AK35" i="1" l="1"/>
  <c r="J37" i="2"/>
  <c r="AN95" i="1"/>
  <c r="AT94" i="1"/>
  <c r="AN94" i="1"/>
</calcChain>
</file>

<file path=xl/sharedStrings.xml><?xml version="1.0" encoding="utf-8"?>
<sst xmlns="http://schemas.openxmlformats.org/spreadsheetml/2006/main" count="818" uniqueCount="208">
  <si>
    <t>Export Komplet</t>
  </si>
  <si>
    <t/>
  </si>
  <si>
    <t>2.0</t>
  </si>
  <si>
    <t>ZAMOK</t>
  </si>
  <si>
    <t>False</t>
  </si>
  <si>
    <t>{86622400-e303-4544-a568-2f0ad4bd1245}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</si>
  <si>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</si>
  <si>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</si>
  <si>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</si>
  <si>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</si>
  <si>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</si>
  <si>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</si>
  <si>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</si>
  <si>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</si>
  <si>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</si>
  <si>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</si>
  <si>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</si>
  <si>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Osazování mobilních toalet v obvodu OŘ Praha 2022-2024</t>
  </si>
  <si>
    <t>KSO:</t>
  </si>
  <si>
    <t>CC-CZ:</t>
  </si>
  <si>
    <t>Místo:</t>
  </si>
  <si>
    <t>obvod OŘ Praha</t>
  </si>
  <si>
    <t>Datum:</t>
  </si>
  <si>
    <t>20. 7. 2022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</si>
  <si>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</si>
  <si>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</si>
  <si>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</si>
  <si>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</si>
  <si>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</si>
  <si>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</si>
  <si>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</si>
  <si>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</si>
  <si>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</si>
  <si>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</si>
  <si>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</si>
  <si>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</si>
  <si>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</si>
  <si>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</si>
  <si>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</si>
  <si>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</si>
  <si>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</si>
  <si>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</si>
  <si>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</si>
  <si>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</si>
  <si>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</si>
  <si>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</si>
  <si>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</si>
  <si>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</si>
  <si>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</si>
  <si>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</si>
  <si>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</si>
  <si>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</si>
  <si>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</si>
  <si>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</si>
  <si>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</si>
  <si>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</si>
  <si>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</si>
  <si>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</si>
  <si>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</si>
  <si>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</si>
  <si>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</si>
  <si>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</si>
  <si>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</si>
  <si>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</si>
  <si>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</si>
  <si>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</si>
  <si>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</si>
  <si>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</si>
  <si>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</si>
  <si>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</si>
  <si>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</si>
  <si>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</si>
  <si>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</si>
  <si>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</si>
  <si>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</si>
  <si>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</si>
  <si>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</si>
  <si>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</si>
  <si>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</si>
  <si>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</si>
  <si>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</si>
  <si>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</si>
  <si>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</si>
  <si>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</si>
  <si>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</si>
  <si>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</si>
  <si>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</si>
  <si>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</si>
  <si>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01 - Mobilní WC do 1kusu</t>
  </si>
  <si>
    <t>02 - Mobilní WC 2 a více kusů</t>
  </si>
  <si>
    <t>03 - Mimořádné čištění</t>
  </si>
  <si>
    <t>04 - Havarijní osazení mobilního WC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</si>
  <si>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</si>
  <si>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</si>
  <si>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</si>
  <si>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</si>
  <si>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</si>
  <si>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</si>
  <si>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</si>
  <si>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</si>
  <si>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</si>
  <si>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</si>
  <si>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</si>
  <si>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</si>
  <si>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01</t>
  </si>
  <si>
    <t>Mobilní WC do 1kusu</t>
  </si>
  <si>
    <t>ROZPOCET</t>
  </si>
  <si>
    <t>K</t>
  </si>
  <si>
    <t>Mobilní toaleta s umyvadlem, cena za pronájem 1den/1kus v celkové délce pronájmu 1-7dnů, osazení na 1 místo, servis 1x týdně</t>
  </si>
  <si>
    <t>den</t>
  </si>
  <si>
    <t>4</t>
  </si>
  <si>
    <t>1291594097</t>
  </si>
  <si>
    <t>P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</si>
  <si>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1x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</si>
  <si>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VV</t>
  </si>
  <si>
    <t>1*7*2"1xWC, 7 dnů, každý rok trvání smlouvy"</t>
  </si>
  <si>
    <t>1.2</t>
  </si>
  <si>
    <t>Mobilní toaleta s umyvadlem, cena za pronájem 1den/1kus v celkové délce pronájmu 1-7dnů, osazení na 1 místo, servis 2x týdně</t>
  </si>
  <si>
    <t>-351462021</t>
  </si>
  <si>
    <t>Poznámka k položce:_x000D_
Jedná se o kompletní dodávku včetně dopravy na místo s následným odvozem a úklidem pozemku po odstranění mobilního WC, usazení do plochy s urovnáním a zajištěním WC, pravidelného úklidu včetně umytí, doplnění hygienických potřeb, kapalin a vyprázdnění fekální nádrže v četnosti 2x týdně_x000D_
_x000D_
Minimální standard vybavení toalety:_x000D_
- fekální nádrž 250l_x000D_
- držák na 2 role toaletního papíru_x000D_
- dveřní uzamykací systém s ukazatelem obsazenosti_x000D_
- zásobník na čistou vodu pro mytí rukou 40l_x000D_
- dávkovač na tekuté mýdlo_x000D_
- háček na oděvy</t>
  </si>
  <si>
    <t>3</t>
  </si>
  <si>
    <t>Mobilní toaleta s umyvadlem, cena za pronájem 1den/1kus v celkové délce pronájmu 8-14dnů, osazení na 1 místo, servis 1x týdně</t>
  </si>
  <si>
    <t>-1061100504</t>
  </si>
  <si>
    <t>1*14*2"1xWC, 14 dnů, každý rok trvání smlouvy"</t>
  </si>
  <si>
    <t>2.1</t>
  </si>
  <si>
    <t>Mobilní toaleta s umyvadlem, cena za pronájem 1den/1kus v celkové délce pronájmu 8-14dnů, osazení na 1 místo, servis 2x týdně</t>
  </si>
  <si>
    <t>87956110</t>
  </si>
  <si>
    <t>2*14*2"2xWC, 14 dnů, každý rok trvání smlouvy"</t>
  </si>
  <si>
    <t>5</t>
  </si>
  <si>
    <t>Mobilní toaleta s umyvadlem, cena za pronájem 1den/1kus v celkové délce pronájmu 15-30dnů, osazení na 1 místo, servis 1x týdně</t>
  </si>
  <si>
    <t>-1618751030</t>
  </si>
  <si>
    <t>3*30*2"3xWC, 30 dnů, každý rok trvání smlouvy"</t>
  </si>
  <si>
    <t>6</t>
  </si>
  <si>
    <t>3.11</t>
  </si>
  <si>
    <t>Mobilní toaleta s umyvadlem, cena za pronájem 1den/1kus v celkové délce pronájmu 15-30dnů, osazení na 1 místo, servis 2x týdně</t>
  </si>
  <si>
    <t>-1422983647</t>
  </si>
  <si>
    <t>2*30*2"2xWC, 30 dnů, každý rok trvání smlouvy"</t>
  </si>
  <si>
    <t>7</t>
  </si>
  <si>
    <t>Mobilní toaleta s umyvadlem, cena za pronájem 1den/1kus v celkové délce pronájmu 31 a více dnů, osazení na 1 místo, servis 1x týdně</t>
  </si>
  <si>
    <t>980044311</t>
  </si>
  <si>
    <t>10*730"10ks WC, 2 roky"</t>
  </si>
  <si>
    <t>8</t>
  </si>
  <si>
    <t>4.11</t>
  </si>
  <si>
    <t>Mobilní toaleta s umyvadlem, cena za pronájem 1den/1kus v celkové délce pronájmu 31 a více dnů, osazení na 1 místo, servis 2x týdně</t>
  </si>
  <si>
    <t>606544701</t>
  </si>
  <si>
    <t>02</t>
  </si>
  <si>
    <t>Mobilní WC 2 a více kusů</t>
  </si>
  <si>
    <t>9</t>
  </si>
  <si>
    <t>1.1</t>
  </si>
  <si>
    <t>414008148</t>
  </si>
  <si>
    <t>2*7*2"2xWC, 7 dnů, každý rok trvání smlouvy"</t>
  </si>
  <si>
    <t>10</t>
  </si>
  <si>
    <t>1.11</t>
  </si>
  <si>
    <t>877294461</t>
  </si>
  <si>
    <t>11</t>
  </si>
  <si>
    <t>2.2</t>
  </si>
  <si>
    <t>-560598382</t>
  </si>
  <si>
    <t>3*14*2"3xWC, 14 dnů, každý rok trvání smlouvy"</t>
  </si>
  <si>
    <t>12</t>
  </si>
  <si>
    <t>2.22</t>
  </si>
  <si>
    <t>1253593893</t>
  </si>
  <si>
    <t>13</t>
  </si>
  <si>
    <t>3.1</t>
  </si>
  <si>
    <t>-1515937301</t>
  </si>
  <si>
    <t>5*30*2"5xWC, 30 dnů, každý rok trvání smlouvy"</t>
  </si>
  <si>
    <t>14</t>
  </si>
  <si>
    <t>3.12</t>
  </si>
  <si>
    <t>-718602122</t>
  </si>
  <si>
    <t>4.1</t>
  </si>
  <si>
    <t>10957961</t>
  </si>
  <si>
    <t>30*730"30 ks WC, 2 roky"</t>
  </si>
  <si>
    <t>16</t>
  </si>
  <si>
    <t>4.12</t>
  </si>
  <si>
    <t>606016241</t>
  </si>
  <si>
    <t>10*730"10 ks WC, 2 roky"</t>
  </si>
  <si>
    <t>03</t>
  </si>
  <si>
    <t>Mimořádné čištění</t>
  </si>
  <si>
    <t>17</t>
  </si>
  <si>
    <t>3.33</t>
  </si>
  <si>
    <t>Neplánované čištění nad rámec běžného úklidu za 1 kus WC v jednom místě</t>
  </si>
  <si>
    <t>případ</t>
  </si>
  <si>
    <t>1282802616</t>
  </si>
  <si>
    <t>Poznámka k položce:_x000D_
jedná se o úklid nad rámec pravidelného úklidu včetně umytí, doplnění hygienických potřeb, kapalin , vyprázdnění fekální nádrže, likvidace odpadu a dopravy na místo</t>
  </si>
  <si>
    <t>2*24"2 samostatné WC každý měsíc 1x čištění navíc po dobu trvání smlouvy"</t>
  </si>
  <si>
    <t>18</t>
  </si>
  <si>
    <t>3.34</t>
  </si>
  <si>
    <t>Neplánované čištění nad rámec běžného úklidu za 2-5 kusů WC v jednom místě</t>
  </si>
  <si>
    <t>-1180438713</t>
  </si>
  <si>
    <t>2*24"2x WC s více kusy každý měsíc 1x čištění navíc po dobu trvání smlouvy"</t>
  </si>
  <si>
    <t>19</t>
  </si>
  <si>
    <t>3.35</t>
  </si>
  <si>
    <t>Neplánované čištění nad rámec běžného úklidu za 5 a více kusů WC v jednom místě</t>
  </si>
  <si>
    <t>-2024448160</t>
  </si>
  <si>
    <t>2*24"2xWC každý měsíc 1x čištění navíc po dobu trvání smlouvy"</t>
  </si>
  <si>
    <t>04</t>
  </si>
  <si>
    <t>Havarijní osazení mobilního WC</t>
  </si>
  <si>
    <t>20</t>
  </si>
  <si>
    <t>4.01</t>
  </si>
  <si>
    <t>Příplatek za havarijní přistavení jakéhokoliv počtu WC na 1 místo do 3h od nahlášení požadavku v pracovní době 06:00-18:00h v pracovních dnech</t>
  </si>
  <si>
    <t>-1865488737</t>
  </si>
  <si>
    <t>Poznámka k položce:_x000D_
jedná se o mimořádné přistavení mobilní toalety na základě požadavku objednatele např. v důsledku havárie nad rámec standardní dodací lhůty pro běžné osazení.</t>
  </si>
  <si>
    <t>4.02</t>
  </si>
  <si>
    <t>Příplatek za havarijní přistavení jakéhokoliv počtu WC na 1 místo do 3h od nahlášení požadavku mimo pracovní dobu 18:00-06:00h, o víkendech a svátcích</t>
  </si>
  <si>
    <t>789571047</t>
  </si>
  <si>
    <t>KRYCÍ LIST SOUPISU</t>
  </si>
  <si>
    <t>REKAPITULACE ČLENĚNÍ SOUPISU</t>
  </si>
  <si>
    <t>Náklady ze soupisu</t>
  </si>
  <si>
    <t>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</si>
</sst>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530225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530225</xdr:colOff>
      <xdr:row>104</xdr:row>
      <xdr:rowOff>0</xdr:rowOff>
    </xdr:from>
    <xdr:to>
      <xdr:col>9</xdr:col>
      <xdr:colOff>1215390</xdr:colOff>
      <xdr:row>108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19"/>
      <c r="AL5" s="19"/>
      <c r="AM5" s="19"/>
      <c r="AN5" s="19"/>
      <c r="AO5" s="19"/>
      <c r="AP5" s="19"/>
      <c r="AQ5" s="19"/>
      <c r="AR5" s="17"/>
      <c r="BE5" s="234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19"/>
      <c r="AL6" s="19"/>
      <c r="AM6" s="19"/>
      <c r="AN6" s="19"/>
      <c r="AO6" s="19"/>
      <c r="AP6" s="19"/>
      <c r="AQ6" s="19"/>
      <c r="AR6" s="17"/>
      <c r="BE6" s="235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5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5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5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35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35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5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35"/>
      <c r="BS13" s="14" t="s">
        <v>6</v>
      </c>
    </row>
    <row r="14" spans="1:74" ht="12.75">
      <c r="B14" s="18"/>
      <c r="C14" s="19"/>
      <c r="D14" s="19"/>
      <c r="E14" s="240" t="s">
        <v>31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35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5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5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35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5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5"/>
      <c r="BS19" s="14" t="s">
        <v>6</v>
      </c>
    </row>
    <row r="20" spans="1:71" s="1" customFormat="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35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5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5"/>
    </row>
    <row r="23" spans="1:71" s="1" customFormat="1" ht="16.5" customHeight="1">
      <c r="B23" s="18"/>
      <c r="C23" s="19"/>
      <c r="D23" s="19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19"/>
      <c r="AP23" s="19"/>
      <c r="AQ23" s="19"/>
      <c r="AR23" s="17"/>
      <c r="BE23" s="235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5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5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3">
        <f>ROUND(AG94,2)</f>
        <v>0</v>
      </c>
      <c r="AL26" s="244"/>
      <c r="AM26" s="244"/>
      <c r="AN26" s="244"/>
      <c r="AO26" s="244"/>
      <c r="AP26" s="33"/>
      <c r="AQ26" s="33"/>
      <c r="AR26" s="36"/>
      <c r="BE26" s="235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5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5" t="s">
        <v>38</v>
      </c>
      <c r="M28" s="245"/>
      <c r="N28" s="245"/>
      <c r="O28" s="245"/>
      <c r="P28" s="245"/>
      <c r="Q28" s="33"/>
      <c r="R28" s="33"/>
      <c r="S28" s="33"/>
      <c r="T28" s="33"/>
      <c r="U28" s="33"/>
      <c r="V28" s="33"/>
      <c r="W28" s="245" t="s">
        <v>39</v>
      </c>
      <c r="X28" s="245"/>
      <c r="Y28" s="245"/>
      <c r="Z28" s="245"/>
      <c r="AA28" s="245"/>
      <c r="AB28" s="245"/>
      <c r="AC28" s="245"/>
      <c r="AD28" s="245"/>
      <c r="AE28" s="245"/>
      <c r="AF28" s="33"/>
      <c r="AG28" s="33"/>
      <c r="AH28" s="33"/>
      <c r="AI28" s="33"/>
      <c r="AJ28" s="33"/>
      <c r="AK28" s="245" t="s">
        <v>40</v>
      </c>
      <c r="AL28" s="245"/>
      <c r="AM28" s="245"/>
      <c r="AN28" s="245"/>
      <c r="AO28" s="245"/>
      <c r="AP28" s="33"/>
      <c r="AQ28" s="33"/>
      <c r="AR28" s="36"/>
      <c r="BE28" s="235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4">
        <v>0.21</v>
      </c>
      <c r="M29" s="223"/>
      <c r="N29" s="223"/>
      <c r="O29" s="223"/>
      <c r="P29" s="223"/>
      <c r="Q29" s="38"/>
      <c r="R29" s="38"/>
      <c r="S29" s="38"/>
      <c r="T29" s="38"/>
      <c r="U29" s="38"/>
      <c r="V29" s="38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8"/>
      <c r="AG29" s="38"/>
      <c r="AH29" s="38"/>
      <c r="AI29" s="38"/>
      <c r="AJ29" s="38"/>
      <c r="AK29" s="222">
        <f>ROUND(AV94, 2)</f>
        <v>0</v>
      </c>
      <c r="AL29" s="223"/>
      <c r="AM29" s="223"/>
      <c r="AN29" s="223"/>
      <c r="AO29" s="223"/>
      <c r="AP29" s="38"/>
      <c r="AQ29" s="38"/>
      <c r="AR29" s="39"/>
      <c r="BE29" s="236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4">
        <v>0.15</v>
      </c>
      <c r="M30" s="223"/>
      <c r="N30" s="223"/>
      <c r="O30" s="223"/>
      <c r="P30" s="223"/>
      <c r="Q30" s="38"/>
      <c r="R30" s="38"/>
      <c r="S30" s="38"/>
      <c r="T30" s="38"/>
      <c r="U30" s="38"/>
      <c r="V30" s="38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8"/>
      <c r="AG30" s="38"/>
      <c r="AH30" s="38"/>
      <c r="AI30" s="38"/>
      <c r="AJ30" s="38"/>
      <c r="AK30" s="222">
        <f>ROUND(AW94, 2)</f>
        <v>0</v>
      </c>
      <c r="AL30" s="223"/>
      <c r="AM30" s="223"/>
      <c r="AN30" s="223"/>
      <c r="AO30" s="223"/>
      <c r="AP30" s="38"/>
      <c r="AQ30" s="38"/>
      <c r="AR30" s="39"/>
      <c r="BE30" s="236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4">
        <v>0.21</v>
      </c>
      <c r="M31" s="223"/>
      <c r="N31" s="223"/>
      <c r="O31" s="223"/>
      <c r="P31" s="223"/>
      <c r="Q31" s="38"/>
      <c r="R31" s="38"/>
      <c r="S31" s="38"/>
      <c r="T31" s="38"/>
      <c r="U31" s="38"/>
      <c r="V31" s="38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8"/>
      <c r="AG31" s="38"/>
      <c r="AH31" s="38"/>
      <c r="AI31" s="38"/>
      <c r="AJ31" s="38"/>
      <c r="AK31" s="222">
        <v>0</v>
      </c>
      <c r="AL31" s="223"/>
      <c r="AM31" s="223"/>
      <c r="AN31" s="223"/>
      <c r="AO31" s="223"/>
      <c r="AP31" s="38"/>
      <c r="AQ31" s="38"/>
      <c r="AR31" s="39"/>
      <c r="BE31" s="236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4">
        <v>0.15</v>
      </c>
      <c r="M32" s="223"/>
      <c r="N32" s="223"/>
      <c r="O32" s="223"/>
      <c r="P32" s="223"/>
      <c r="Q32" s="38"/>
      <c r="R32" s="38"/>
      <c r="S32" s="38"/>
      <c r="T32" s="38"/>
      <c r="U32" s="38"/>
      <c r="V32" s="38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8"/>
      <c r="AG32" s="38"/>
      <c r="AH32" s="38"/>
      <c r="AI32" s="38"/>
      <c r="AJ32" s="38"/>
      <c r="AK32" s="222">
        <v>0</v>
      </c>
      <c r="AL32" s="223"/>
      <c r="AM32" s="223"/>
      <c r="AN32" s="223"/>
      <c r="AO32" s="223"/>
      <c r="AP32" s="38"/>
      <c r="AQ32" s="38"/>
      <c r="AR32" s="39"/>
      <c r="BE32" s="236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4">
        <v>0</v>
      </c>
      <c r="M33" s="223"/>
      <c r="N33" s="223"/>
      <c r="O33" s="223"/>
      <c r="P33" s="223"/>
      <c r="Q33" s="38"/>
      <c r="R33" s="38"/>
      <c r="S33" s="38"/>
      <c r="T33" s="38"/>
      <c r="U33" s="38"/>
      <c r="V33" s="38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8"/>
      <c r="AG33" s="38"/>
      <c r="AH33" s="38"/>
      <c r="AI33" s="38"/>
      <c r="AJ33" s="38"/>
      <c r="AK33" s="222">
        <v>0</v>
      </c>
      <c r="AL33" s="223"/>
      <c r="AM33" s="223"/>
      <c r="AN33" s="223"/>
      <c r="AO33" s="223"/>
      <c r="AP33" s="38"/>
      <c r="AQ33" s="38"/>
      <c r="AR33" s="39"/>
      <c r="BE33" s="236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5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5" t="s">
        <v>49</v>
      </c>
      <c r="Y35" s="226"/>
      <c r="Z35" s="226"/>
      <c r="AA35" s="226"/>
      <c r="AB35" s="226"/>
      <c r="AC35" s="42"/>
      <c r="AD35" s="42"/>
      <c r="AE35" s="42"/>
      <c r="AF35" s="42"/>
      <c r="AG35" s="42"/>
      <c r="AH35" s="42"/>
      <c r="AI35" s="42"/>
      <c r="AJ35" s="42"/>
      <c r="AK35" s="227">
        <f>SUM(AK26:AK33)</f>
        <v>0</v>
      </c>
      <c r="AL35" s="226"/>
      <c r="AM35" s="226"/>
      <c r="AN35" s="226"/>
      <c r="AO35" s="228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1" t="str">
        <f>K6</f>
        <v>Osazování mobilních toalet v obvodu OŘ Praha 2022-2024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60"/>
      <c r="AL85" s="60"/>
      <c r="AM85" s="60"/>
      <c r="AN85" s="60"/>
      <c r="AO85" s="60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3" t="str">
        <f>IF(AN8= "","",AN8)</f>
        <v>20. 7. 2022</v>
      </c>
      <c r="AN87" s="213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14" t="str">
        <f>IF(E17="","",E17)</f>
        <v xml:space="preserve"> </v>
      </c>
      <c r="AN89" s="215"/>
      <c r="AO89" s="215"/>
      <c r="AP89" s="215"/>
      <c r="AQ89" s="33"/>
      <c r="AR89" s="36"/>
      <c r="AS89" s="216" t="s">
        <v>57</v>
      </c>
      <c r="AT89" s="217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14" t="str">
        <f>IF(E20="","",E20)</f>
        <v/>
      </c>
      <c r="AN90" s="215"/>
      <c r="AO90" s="215"/>
      <c r="AP90" s="215"/>
      <c r="AQ90" s="33"/>
      <c r="AR90" s="36"/>
      <c r="AS90" s="218"/>
      <c r="AT90" s="219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0"/>
      <c r="AT91" s="221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06" t="s">
        <v>58</v>
      </c>
      <c r="D92" s="207"/>
      <c r="E92" s="207"/>
      <c r="F92" s="207"/>
      <c r="G92" s="207"/>
      <c r="H92" s="70"/>
      <c r="I92" s="208" t="s">
        <v>59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60</v>
      </c>
      <c r="AH92" s="207"/>
      <c r="AI92" s="207"/>
      <c r="AJ92" s="207"/>
      <c r="AK92" s="207"/>
      <c r="AL92" s="207"/>
      <c r="AM92" s="207"/>
      <c r="AN92" s="208" t="s">
        <v>61</v>
      </c>
      <c r="AO92" s="207"/>
      <c r="AP92" s="210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2">
        <f>ROUND(AG95,2)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0" s="7" customFormat="1" ht="24.75" customHeight="1">
      <c r="A95" s="89" t="s">
        <v>80</v>
      </c>
      <c r="B95" s="90"/>
      <c r="C95" s="91"/>
      <c r="D95" s="231" t="s">
        <v>14</v>
      </c>
      <c r="E95" s="231"/>
      <c r="F95" s="231"/>
      <c r="G95" s="231"/>
      <c r="H95" s="231"/>
      <c r="I95" s="92"/>
      <c r="J95" s="231" t="s">
        <v>17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'OR_PHA - Osazování mobiln...'!J28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93" t="s">
        <v>81</v>
      </c>
      <c r="AR95" s="94"/>
      <c r="AS95" s="95">
        <v>0</v>
      </c>
      <c r="AT95" s="96">
        <f>ROUND(SUM(AV95:AW95),2)</f>
        <v>0</v>
      </c>
      <c r="AU95" s="97">
        <f>'OR_PHA - Osazování mobiln...'!P116</f>
        <v>0</v>
      </c>
      <c r="AV95" s="96">
        <f>'OR_PHA - Osazování mobiln...'!J31</f>
        <v>0</v>
      </c>
      <c r="AW95" s="96">
        <f>'OR_PHA - Osazování mobiln...'!J32</f>
        <v>0</v>
      </c>
      <c r="AX95" s="96">
        <f>'OR_PHA - Osazování mobiln...'!J33</f>
        <v>0</v>
      </c>
      <c r="AY95" s="96">
        <f>'OR_PHA - Osazování mobiln...'!J34</f>
        <v>0</v>
      </c>
      <c r="AZ95" s="96">
        <f>'OR_PHA - Osazování mobiln...'!F31</f>
        <v>0</v>
      </c>
      <c r="BA95" s="96">
        <f>'OR_PHA - Osazování mobiln...'!F32</f>
        <v>0</v>
      </c>
      <c r="BB95" s="96">
        <f>'OR_PHA - Osazování mobiln...'!F33</f>
        <v>0</v>
      </c>
      <c r="BC95" s="96">
        <f>'OR_PHA - Osazování mobiln...'!F34</f>
        <v>0</v>
      </c>
      <c r="BD95" s="98">
        <f>'OR_PHA - Osazování mobiln...'!F35</f>
        <v>0</v>
      </c>
      <c r="BT95" s="99" t="s">
        <v>82</v>
      </c>
      <c r="BU95" s="99" t="s">
        <v>83</v>
      </c>
      <c r="BV95" s="99" t="s">
        <v>78</v>
      </c>
      <c r="BW95" s="99" t="s">
        <v>5</v>
      </c>
      <c r="BX95" s="99" t="s">
        <v>79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Qtp9TYM7dB75KFqBLIBcQ8Fz+T/VVZ86zYI0LhE7LZzw88v1nWPlePNvju/F0wMQsPhRZj5ZRxqRvhIVCz218g==" saltValue="2+1oEEKALqP4nvYQvcNImQ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Osazování mobiln...'!C2" display="/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2"/>
  <sheetViews>
    <sheetView showGridLines="0" tabSelected="1" workbookViewId="0">
      <selection activeCell="E16" sqref="E16:H1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84</v>
      </c>
    </row>
    <row r="4" spans="1:46" s="1" customFormat="1" ht="24.95" customHeight="1">
      <c r="B4" s="17"/>
      <c r="D4" s="102" t="s">
        <v>204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16.5" customHeight="1">
      <c r="A7" s="31"/>
      <c r="B7" s="36"/>
      <c r="C7" s="31"/>
      <c r="D7" s="31"/>
      <c r="E7" s="247" t="s">
        <v>17</v>
      </c>
      <c r="F7" s="248"/>
      <c r="G7" s="248"/>
      <c r="H7" s="248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zakázky'!AN8</f>
        <v>20. 7. 2022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zakázky'!AN13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49" t="str">
        <f>'Rekapitulace zakázky'!E14</f>
        <v>Vyplň údaj</v>
      </c>
      <c r="F16" s="250"/>
      <c r="G16" s="250"/>
      <c r="H16" s="250"/>
      <c r="I16" s="104" t="s">
        <v>28</v>
      </c>
      <c r="J16" s="27" t="str">
        <f>'Rekapitulace zakázky'!AN14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tr">
        <f>IF('Rekapitulace zakázky'!AN16="","",'Rekapitulace zakázky'!AN16)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zakázky'!E17="","",'Rekapitulace zakázky'!E17)</f>
        <v xml:space="preserve"> </v>
      </c>
      <c r="F19" s="31"/>
      <c r="G19" s="31"/>
      <c r="H19" s="31"/>
      <c r="I19" s="104" t="s">
        <v>28</v>
      </c>
      <c r="J19" s="105" t="str">
        <f>IF('Rekapitulace zakázky'!AN17="","",'Rekapitulace zakázky'!AN17)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36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51" t="s">
        <v>1</v>
      </c>
      <c r="F25" s="251"/>
      <c r="G25" s="251"/>
      <c r="H25" s="251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37</v>
      </c>
      <c r="E28" s="31"/>
      <c r="F28" s="31"/>
      <c r="G28" s="31"/>
      <c r="H28" s="31"/>
      <c r="I28" s="31"/>
      <c r="J28" s="112">
        <f>ROUND(J116,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39</v>
      </c>
      <c r="G30" s="31"/>
      <c r="H30" s="31"/>
      <c r="I30" s="113" t="s">
        <v>38</v>
      </c>
      <c r="J30" s="113" t="s">
        <v>40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41</v>
      </c>
      <c r="E31" s="104" t="s">
        <v>42</v>
      </c>
      <c r="F31" s="115">
        <f>ROUND((SUM(BE116:BE181)),  2)</f>
        <v>0</v>
      </c>
      <c r="G31" s="31"/>
      <c r="H31" s="31"/>
      <c r="I31" s="116">
        <v>0.21</v>
      </c>
      <c r="J31" s="115">
        <f>ROUND(((SUM(BE116:BE181))*I31),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43</v>
      </c>
      <c r="F32" s="115">
        <f>ROUND((SUM(BF116:BF181)),  2)</f>
        <v>0</v>
      </c>
      <c r="G32" s="31"/>
      <c r="H32" s="31"/>
      <c r="I32" s="116">
        <v>0.15</v>
      </c>
      <c r="J32" s="115">
        <f>ROUND(((SUM(BF116:BF181))*I32),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44</v>
      </c>
      <c r="F33" s="115">
        <f>ROUND((SUM(BG116:BG181)),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15">
        <f>ROUND((SUM(BH116:BH181)),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15">
        <f>ROUND((SUM(BI116:BI181)),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47</v>
      </c>
      <c r="E37" s="119"/>
      <c r="F37" s="119"/>
      <c r="G37" s="120" t="s">
        <v>48</v>
      </c>
      <c r="H37" s="121" t="s">
        <v>49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50</v>
      </c>
      <c r="E50" s="125"/>
      <c r="F50" s="125"/>
      <c r="G50" s="124" t="s">
        <v>51</v>
      </c>
      <c r="H50" s="125"/>
      <c r="I50" s="125"/>
      <c r="J50" s="125"/>
      <c r="K50" s="125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26" t="s">
        <v>52</v>
      </c>
      <c r="E61" s="127"/>
      <c r="F61" s="128" t="s">
        <v>53</v>
      </c>
      <c r="G61" s="126" t="s">
        <v>52</v>
      </c>
      <c r="H61" s="127"/>
      <c r="I61" s="127"/>
      <c r="J61" s="129" t="s">
        <v>53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4" t="s">
        <v>54</v>
      </c>
      <c r="E65" s="130"/>
      <c r="F65" s="130"/>
      <c r="G65" s="124" t="s">
        <v>55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26" t="s">
        <v>52</v>
      </c>
      <c r="E76" s="127"/>
      <c r="F76" s="128" t="s">
        <v>53</v>
      </c>
      <c r="G76" s="126" t="s">
        <v>52</v>
      </c>
      <c r="H76" s="127"/>
      <c r="I76" s="127"/>
      <c r="J76" s="129" t="s">
        <v>53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205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6.5" customHeight="1">
      <c r="A85" s="31"/>
      <c r="B85" s="32"/>
      <c r="C85" s="33"/>
      <c r="D85" s="33"/>
      <c r="E85" s="211" t="str">
        <f>E7</f>
        <v>Osazování mobilních toalet v obvodu OŘ Praha 2022-2024</v>
      </c>
      <c r="F85" s="246"/>
      <c r="G85" s="246"/>
      <c r="H85" s="246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obvod OŘ Praha</v>
      </c>
      <c r="G87" s="33"/>
      <c r="H87" s="33"/>
      <c r="I87" s="26" t="s">
        <v>22</v>
      </c>
      <c r="J87" s="63" t="str">
        <f>IF(J10="","",J10)</f>
        <v>20. 7. 2022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85</v>
      </c>
      <c r="D92" s="136"/>
      <c r="E92" s="136"/>
      <c r="F92" s="136"/>
      <c r="G92" s="136"/>
      <c r="H92" s="136"/>
      <c r="I92" s="136"/>
      <c r="J92" s="137" t="s">
        <v>86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206</v>
      </c>
      <c r="D94" s="33"/>
      <c r="E94" s="33"/>
      <c r="F94" s="33"/>
      <c r="G94" s="33"/>
      <c r="H94" s="33"/>
      <c r="I94" s="33"/>
      <c r="J94" s="81">
        <f>J116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87</v>
      </c>
    </row>
    <row r="95" spans="1:47" s="9" customFormat="1" ht="24.95" customHeight="1">
      <c r="B95" s="139"/>
      <c r="C95" s="140"/>
      <c r="D95" s="141" t="s">
        <v>88</v>
      </c>
      <c r="E95" s="142"/>
      <c r="F95" s="142"/>
      <c r="G95" s="142"/>
      <c r="H95" s="142"/>
      <c r="I95" s="142"/>
      <c r="J95" s="143">
        <f>J117</f>
        <v>0</v>
      </c>
      <c r="K95" s="140"/>
      <c r="L95" s="144"/>
    </row>
    <row r="96" spans="1:47" s="9" customFormat="1" ht="24.95" customHeight="1">
      <c r="B96" s="139"/>
      <c r="C96" s="140"/>
      <c r="D96" s="141" t="s">
        <v>89</v>
      </c>
      <c r="E96" s="142"/>
      <c r="F96" s="142"/>
      <c r="G96" s="142"/>
      <c r="H96" s="142"/>
      <c r="I96" s="142"/>
      <c r="J96" s="143">
        <f>J142</f>
        <v>0</v>
      </c>
      <c r="K96" s="140"/>
      <c r="L96" s="144"/>
    </row>
    <row r="97" spans="1:31" s="9" customFormat="1" ht="24.95" customHeight="1">
      <c r="B97" s="139"/>
      <c r="C97" s="140"/>
      <c r="D97" s="141" t="s">
        <v>90</v>
      </c>
      <c r="E97" s="142"/>
      <c r="F97" s="142"/>
      <c r="G97" s="142"/>
      <c r="H97" s="142"/>
      <c r="I97" s="142"/>
      <c r="J97" s="143">
        <f>J167</f>
        <v>0</v>
      </c>
      <c r="K97" s="140"/>
      <c r="L97" s="144"/>
    </row>
    <row r="98" spans="1:31" s="9" customFormat="1" ht="24.95" customHeight="1">
      <c r="B98" s="139"/>
      <c r="C98" s="140"/>
      <c r="D98" s="141" t="s">
        <v>91</v>
      </c>
      <c r="E98" s="142"/>
      <c r="F98" s="142"/>
      <c r="G98" s="142"/>
      <c r="H98" s="142"/>
      <c r="I98" s="142"/>
      <c r="J98" s="143">
        <f>J177</f>
        <v>0</v>
      </c>
      <c r="K98" s="140"/>
      <c r="L98" s="144"/>
    </row>
    <row r="99" spans="1:31" s="2" customFormat="1" ht="21.75" customHeight="1">
      <c r="A99" s="31"/>
      <c r="B99" s="32"/>
      <c r="C99" s="33"/>
      <c r="D99" s="33"/>
      <c r="E99" s="33"/>
      <c r="F99" s="33"/>
      <c r="G99" s="33"/>
      <c r="H99" s="33"/>
      <c r="I99" s="33"/>
      <c r="J99" s="33"/>
      <c r="K99" s="33"/>
      <c r="L99" s="48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  <row r="100" spans="1:31" s="2" customFormat="1" ht="6.95" customHeight="1">
      <c r="A100" s="31"/>
      <c r="B100" s="51"/>
      <c r="C100" s="52"/>
      <c r="D100" s="52"/>
      <c r="E100" s="52"/>
      <c r="F100" s="52"/>
      <c r="G100" s="52"/>
      <c r="H100" s="52"/>
      <c r="I100" s="52"/>
      <c r="J100" s="52"/>
      <c r="K100" s="52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4" spans="1:31" s="2" customFormat="1" ht="6.95" customHeight="1">
      <c r="A104" s="31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24.95" customHeight="1">
      <c r="A105" s="31"/>
      <c r="B105" s="32"/>
      <c r="C105" s="20" t="s">
        <v>207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16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11" t="str">
        <f>E7</f>
        <v>Osazování mobilních toalet v obvodu OŘ Praha 2022-2024</v>
      </c>
      <c r="F108" s="246"/>
      <c r="G108" s="246"/>
      <c r="H108" s="246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20</v>
      </c>
      <c r="D110" s="33"/>
      <c r="E110" s="33"/>
      <c r="F110" s="24" t="str">
        <f>F10</f>
        <v>obvod OŘ Praha</v>
      </c>
      <c r="G110" s="33"/>
      <c r="H110" s="33"/>
      <c r="I110" s="26" t="s">
        <v>22</v>
      </c>
      <c r="J110" s="63" t="str">
        <f>IF(J10="","",J10)</f>
        <v>20. 7. 2022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24</v>
      </c>
      <c r="D112" s="33"/>
      <c r="E112" s="33"/>
      <c r="F112" s="24" t="str">
        <f>E13</f>
        <v>Správa železnic, státní organizace</v>
      </c>
      <c r="G112" s="33"/>
      <c r="H112" s="33"/>
      <c r="I112" s="26" t="s">
        <v>32</v>
      </c>
      <c r="J112" s="29" t="str">
        <f>E19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30</v>
      </c>
      <c r="D113" s="33"/>
      <c r="E113" s="33"/>
      <c r="F113" s="24" t="str">
        <f>IF(E16="","",E16)</f>
        <v>Vyplň údaj</v>
      </c>
      <c r="G113" s="33"/>
      <c r="H113" s="33"/>
      <c r="I113" s="26" t="s">
        <v>35</v>
      </c>
      <c r="J113" s="29"/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0" customFormat="1" ht="29.25" customHeight="1">
      <c r="A115" s="145"/>
      <c r="B115" s="146"/>
      <c r="C115" s="147" t="s">
        <v>92</v>
      </c>
      <c r="D115" s="148" t="s">
        <v>62</v>
      </c>
      <c r="E115" s="148" t="s">
        <v>58</v>
      </c>
      <c r="F115" s="148" t="s">
        <v>59</v>
      </c>
      <c r="G115" s="148" t="s">
        <v>93</v>
      </c>
      <c r="H115" s="148" t="s">
        <v>94</v>
      </c>
      <c r="I115" s="148" t="s">
        <v>95</v>
      </c>
      <c r="J115" s="149" t="s">
        <v>86</v>
      </c>
      <c r="K115" s="150" t="s">
        <v>96</v>
      </c>
      <c r="L115" s="151"/>
      <c r="M115" s="72" t="s">
        <v>1</v>
      </c>
      <c r="N115" s="73" t="s">
        <v>41</v>
      </c>
      <c r="O115" s="73" t="s">
        <v>97</v>
      </c>
      <c r="P115" s="73" t="s">
        <v>98</v>
      </c>
      <c r="Q115" s="73" t="s">
        <v>99</v>
      </c>
      <c r="R115" s="73" t="s">
        <v>100</v>
      </c>
      <c r="S115" s="73" t="s">
        <v>101</v>
      </c>
      <c r="T115" s="74" t="s">
        <v>102</v>
      </c>
      <c r="U115" s="145"/>
      <c r="V115" s="145"/>
      <c r="W115" s="145"/>
      <c r="X115" s="145"/>
      <c r="Y115" s="145"/>
      <c r="Z115" s="145"/>
      <c r="AA115" s="145"/>
      <c r="AB115" s="145"/>
      <c r="AC115" s="145"/>
      <c r="AD115" s="145"/>
      <c r="AE115" s="145"/>
    </row>
    <row r="116" spans="1:65" s="2" customFormat="1" ht="22.9" customHeight="1">
      <c r="A116" s="31"/>
      <c r="B116" s="32"/>
      <c r="C116" s="79" t="s">
        <v>103</v>
      </c>
      <c r="D116" s="33"/>
      <c r="E116" s="33"/>
      <c r="F116" s="33"/>
      <c r="G116" s="33"/>
      <c r="H116" s="33"/>
      <c r="I116" s="33"/>
      <c r="J116" s="152">
        <f>BK116</f>
        <v>0</v>
      </c>
      <c r="K116" s="33"/>
      <c r="L116" s="36"/>
      <c r="M116" s="75"/>
      <c r="N116" s="153"/>
      <c r="O116" s="76"/>
      <c r="P116" s="154">
        <f>P117+P142+P167+P177</f>
        <v>0</v>
      </c>
      <c r="Q116" s="76"/>
      <c r="R116" s="154">
        <f>R117+R142+R167+R177</f>
        <v>0</v>
      </c>
      <c r="S116" s="76"/>
      <c r="T116" s="155">
        <f>T117+T142+T167+T177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76</v>
      </c>
      <c r="AU116" s="14" t="s">
        <v>87</v>
      </c>
      <c r="BK116" s="156">
        <f>BK117+BK142+BK167+BK177</f>
        <v>0</v>
      </c>
    </row>
    <row r="117" spans="1:65" s="11" customFormat="1" ht="25.9" customHeight="1">
      <c r="B117" s="157"/>
      <c r="C117" s="158"/>
      <c r="D117" s="159" t="s">
        <v>76</v>
      </c>
      <c r="E117" s="160" t="s">
        <v>104</v>
      </c>
      <c r="F117" s="160" t="s">
        <v>105</v>
      </c>
      <c r="G117" s="158"/>
      <c r="H117" s="158"/>
      <c r="I117" s="161"/>
      <c r="J117" s="162">
        <f>BK117</f>
        <v>0</v>
      </c>
      <c r="K117" s="158"/>
      <c r="L117" s="163"/>
      <c r="M117" s="164"/>
      <c r="N117" s="165"/>
      <c r="O117" s="165"/>
      <c r="P117" s="166">
        <f>SUM(P118:P141)</f>
        <v>0</v>
      </c>
      <c r="Q117" s="165"/>
      <c r="R117" s="166">
        <f>SUM(R118:R141)</f>
        <v>0</v>
      </c>
      <c r="S117" s="165"/>
      <c r="T117" s="167">
        <f>SUM(T118:T141)</f>
        <v>0</v>
      </c>
      <c r="AR117" s="168" t="s">
        <v>82</v>
      </c>
      <c r="AT117" s="169" t="s">
        <v>76</v>
      </c>
      <c r="AU117" s="169" t="s">
        <v>77</v>
      </c>
      <c r="AY117" s="168" t="s">
        <v>106</v>
      </c>
      <c r="BK117" s="170">
        <f>SUM(BK118:BK141)</f>
        <v>0</v>
      </c>
    </row>
    <row r="118" spans="1:65" s="2" customFormat="1" ht="37.9" customHeight="1">
      <c r="A118" s="31"/>
      <c r="B118" s="32"/>
      <c r="C118" s="171" t="s">
        <v>82</v>
      </c>
      <c r="D118" s="171" t="s">
        <v>107</v>
      </c>
      <c r="E118" s="172" t="s">
        <v>82</v>
      </c>
      <c r="F118" s="173" t="s">
        <v>108</v>
      </c>
      <c r="G118" s="174" t="s">
        <v>109</v>
      </c>
      <c r="H118" s="175">
        <v>14</v>
      </c>
      <c r="I118" s="176"/>
      <c r="J118" s="177">
        <f>ROUND(I118*H118,2)</f>
        <v>0</v>
      </c>
      <c r="K118" s="178"/>
      <c r="L118" s="36"/>
      <c r="M118" s="179" t="s">
        <v>1</v>
      </c>
      <c r="N118" s="180" t="s">
        <v>42</v>
      </c>
      <c r="O118" s="68"/>
      <c r="P118" s="181">
        <f>O118*H118</f>
        <v>0</v>
      </c>
      <c r="Q118" s="181">
        <v>0</v>
      </c>
      <c r="R118" s="181">
        <f>Q118*H118</f>
        <v>0</v>
      </c>
      <c r="S118" s="181">
        <v>0</v>
      </c>
      <c r="T118" s="182">
        <f>S118*H118</f>
        <v>0</v>
      </c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R118" s="183" t="s">
        <v>110</v>
      </c>
      <c r="AT118" s="183" t="s">
        <v>107</v>
      </c>
      <c r="AU118" s="183" t="s">
        <v>82</v>
      </c>
      <c r="AY118" s="14" t="s">
        <v>106</v>
      </c>
      <c r="BE118" s="184">
        <f>IF(N118="základní",J118,0)</f>
        <v>0</v>
      </c>
      <c r="BF118" s="184">
        <f>IF(N118="snížená",J118,0)</f>
        <v>0</v>
      </c>
      <c r="BG118" s="184">
        <f>IF(N118="zákl. přenesená",J118,0)</f>
        <v>0</v>
      </c>
      <c r="BH118" s="184">
        <f>IF(N118="sníž. přenesená",J118,0)</f>
        <v>0</v>
      </c>
      <c r="BI118" s="184">
        <f>IF(N118="nulová",J118,0)</f>
        <v>0</v>
      </c>
      <c r="BJ118" s="14" t="s">
        <v>82</v>
      </c>
      <c r="BK118" s="184">
        <f>ROUND(I118*H118,2)</f>
        <v>0</v>
      </c>
      <c r="BL118" s="14" t="s">
        <v>110</v>
      </c>
      <c r="BM118" s="183" t="s">
        <v>111</v>
      </c>
    </row>
    <row r="119" spans="1:65" s="2" customFormat="1" ht="136.5">
      <c r="A119" s="31"/>
      <c r="B119" s="32"/>
      <c r="C119" s="33"/>
      <c r="D119" s="185" t="s">
        <v>112</v>
      </c>
      <c r="E119" s="33"/>
      <c r="F119" s="186" t="s">
        <v>113</v>
      </c>
      <c r="G119" s="33"/>
      <c r="H119" s="33"/>
      <c r="I119" s="187"/>
      <c r="J119" s="33"/>
      <c r="K119" s="33"/>
      <c r="L119" s="36"/>
      <c r="M119" s="188"/>
      <c r="N119" s="189"/>
      <c r="O119" s="68"/>
      <c r="P119" s="68"/>
      <c r="Q119" s="68"/>
      <c r="R119" s="68"/>
      <c r="S119" s="68"/>
      <c r="T119" s="69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112</v>
      </c>
      <c r="AU119" s="14" t="s">
        <v>82</v>
      </c>
    </row>
    <row r="120" spans="1:65" s="12" customFormat="1">
      <c r="B120" s="190"/>
      <c r="C120" s="191"/>
      <c r="D120" s="185" t="s">
        <v>114</v>
      </c>
      <c r="E120" s="192" t="s">
        <v>1</v>
      </c>
      <c r="F120" s="193" t="s">
        <v>115</v>
      </c>
      <c r="G120" s="191"/>
      <c r="H120" s="194">
        <v>14</v>
      </c>
      <c r="I120" s="195"/>
      <c r="J120" s="191"/>
      <c r="K120" s="191"/>
      <c r="L120" s="196"/>
      <c r="M120" s="197"/>
      <c r="N120" s="198"/>
      <c r="O120" s="198"/>
      <c r="P120" s="198"/>
      <c r="Q120" s="198"/>
      <c r="R120" s="198"/>
      <c r="S120" s="198"/>
      <c r="T120" s="199"/>
      <c r="AT120" s="200" t="s">
        <v>114</v>
      </c>
      <c r="AU120" s="200" t="s">
        <v>82</v>
      </c>
      <c r="AV120" s="12" t="s">
        <v>84</v>
      </c>
      <c r="AW120" s="12" t="s">
        <v>34</v>
      </c>
      <c r="AX120" s="12" t="s">
        <v>82</v>
      </c>
      <c r="AY120" s="200" t="s">
        <v>106</v>
      </c>
    </row>
    <row r="121" spans="1:65" s="2" customFormat="1" ht="37.9" customHeight="1">
      <c r="A121" s="31"/>
      <c r="B121" s="32"/>
      <c r="C121" s="171" t="s">
        <v>84</v>
      </c>
      <c r="D121" s="171" t="s">
        <v>107</v>
      </c>
      <c r="E121" s="172" t="s">
        <v>116</v>
      </c>
      <c r="F121" s="173" t="s">
        <v>117</v>
      </c>
      <c r="G121" s="174" t="s">
        <v>109</v>
      </c>
      <c r="H121" s="175">
        <v>14</v>
      </c>
      <c r="I121" s="176"/>
      <c r="J121" s="177">
        <f>ROUND(I121*H121,2)</f>
        <v>0</v>
      </c>
      <c r="K121" s="178"/>
      <c r="L121" s="36"/>
      <c r="M121" s="179" t="s">
        <v>1</v>
      </c>
      <c r="N121" s="180" t="s">
        <v>42</v>
      </c>
      <c r="O121" s="68"/>
      <c r="P121" s="181">
        <f>O121*H121</f>
        <v>0</v>
      </c>
      <c r="Q121" s="181">
        <v>0</v>
      </c>
      <c r="R121" s="181">
        <f>Q121*H121</f>
        <v>0</v>
      </c>
      <c r="S121" s="181">
        <v>0</v>
      </c>
      <c r="T121" s="182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83" t="s">
        <v>110</v>
      </c>
      <c r="AT121" s="183" t="s">
        <v>107</v>
      </c>
      <c r="AU121" s="183" t="s">
        <v>82</v>
      </c>
      <c r="AY121" s="14" t="s">
        <v>106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4" t="s">
        <v>82</v>
      </c>
      <c r="BK121" s="184">
        <f>ROUND(I121*H121,2)</f>
        <v>0</v>
      </c>
      <c r="BL121" s="14" t="s">
        <v>110</v>
      </c>
      <c r="BM121" s="183" t="s">
        <v>118</v>
      </c>
    </row>
    <row r="122" spans="1:65" s="2" customFormat="1" ht="136.5">
      <c r="A122" s="31"/>
      <c r="B122" s="32"/>
      <c r="C122" s="33"/>
      <c r="D122" s="185" t="s">
        <v>112</v>
      </c>
      <c r="E122" s="33"/>
      <c r="F122" s="186" t="s">
        <v>119</v>
      </c>
      <c r="G122" s="33"/>
      <c r="H122" s="33"/>
      <c r="I122" s="187"/>
      <c r="J122" s="33"/>
      <c r="K122" s="33"/>
      <c r="L122" s="36"/>
      <c r="M122" s="188"/>
      <c r="N122" s="189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112</v>
      </c>
      <c r="AU122" s="14" t="s">
        <v>82</v>
      </c>
    </row>
    <row r="123" spans="1:65" s="12" customFormat="1">
      <c r="B123" s="190"/>
      <c r="C123" s="191"/>
      <c r="D123" s="185" t="s">
        <v>114</v>
      </c>
      <c r="E123" s="192" t="s">
        <v>1</v>
      </c>
      <c r="F123" s="193" t="s">
        <v>115</v>
      </c>
      <c r="G123" s="191"/>
      <c r="H123" s="194">
        <v>14</v>
      </c>
      <c r="I123" s="195"/>
      <c r="J123" s="191"/>
      <c r="K123" s="191"/>
      <c r="L123" s="196"/>
      <c r="M123" s="197"/>
      <c r="N123" s="198"/>
      <c r="O123" s="198"/>
      <c r="P123" s="198"/>
      <c r="Q123" s="198"/>
      <c r="R123" s="198"/>
      <c r="S123" s="198"/>
      <c r="T123" s="199"/>
      <c r="AT123" s="200" t="s">
        <v>114</v>
      </c>
      <c r="AU123" s="200" t="s">
        <v>82</v>
      </c>
      <c r="AV123" s="12" t="s">
        <v>84</v>
      </c>
      <c r="AW123" s="12" t="s">
        <v>34</v>
      </c>
      <c r="AX123" s="12" t="s">
        <v>82</v>
      </c>
      <c r="AY123" s="200" t="s">
        <v>106</v>
      </c>
    </row>
    <row r="124" spans="1:65" s="2" customFormat="1" ht="37.9" customHeight="1">
      <c r="A124" s="31"/>
      <c r="B124" s="32"/>
      <c r="C124" s="171" t="s">
        <v>120</v>
      </c>
      <c r="D124" s="171" t="s">
        <v>107</v>
      </c>
      <c r="E124" s="172" t="s">
        <v>84</v>
      </c>
      <c r="F124" s="173" t="s">
        <v>121</v>
      </c>
      <c r="G124" s="174" t="s">
        <v>109</v>
      </c>
      <c r="H124" s="175">
        <v>28</v>
      </c>
      <c r="I124" s="176"/>
      <c r="J124" s="177">
        <f>ROUND(I124*H124,2)</f>
        <v>0</v>
      </c>
      <c r="K124" s="178"/>
      <c r="L124" s="36"/>
      <c r="M124" s="179" t="s">
        <v>1</v>
      </c>
      <c r="N124" s="180" t="s">
        <v>42</v>
      </c>
      <c r="O124" s="68"/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83" t="s">
        <v>110</v>
      </c>
      <c r="AT124" s="183" t="s">
        <v>107</v>
      </c>
      <c r="AU124" s="183" t="s">
        <v>82</v>
      </c>
      <c r="AY124" s="14" t="s">
        <v>106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4" t="s">
        <v>82</v>
      </c>
      <c r="BK124" s="184">
        <f>ROUND(I124*H124,2)</f>
        <v>0</v>
      </c>
      <c r="BL124" s="14" t="s">
        <v>110</v>
      </c>
      <c r="BM124" s="183" t="s">
        <v>122</v>
      </c>
    </row>
    <row r="125" spans="1:65" s="2" customFormat="1" ht="136.5">
      <c r="A125" s="31"/>
      <c r="B125" s="32"/>
      <c r="C125" s="33"/>
      <c r="D125" s="185" t="s">
        <v>112</v>
      </c>
      <c r="E125" s="33"/>
      <c r="F125" s="186" t="s">
        <v>113</v>
      </c>
      <c r="G125" s="33"/>
      <c r="H125" s="33"/>
      <c r="I125" s="187"/>
      <c r="J125" s="33"/>
      <c r="K125" s="33"/>
      <c r="L125" s="36"/>
      <c r="M125" s="188"/>
      <c r="N125" s="189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112</v>
      </c>
      <c r="AU125" s="14" t="s">
        <v>82</v>
      </c>
    </row>
    <row r="126" spans="1:65" s="12" customFormat="1">
      <c r="B126" s="190"/>
      <c r="C126" s="191"/>
      <c r="D126" s="185" t="s">
        <v>114</v>
      </c>
      <c r="E126" s="192" t="s">
        <v>1</v>
      </c>
      <c r="F126" s="193" t="s">
        <v>123</v>
      </c>
      <c r="G126" s="191"/>
      <c r="H126" s="194">
        <v>28</v>
      </c>
      <c r="I126" s="195"/>
      <c r="J126" s="191"/>
      <c r="K126" s="191"/>
      <c r="L126" s="196"/>
      <c r="M126" s="197"/>
      <c r="N126" s="198"/>
      <c r="O126" s="198"/>
      <c r="P126" s="198"/>
      <c r="Q126" s="198"/>
      <c r="R126" s="198"/>
      <c r="S126" s="198"/>
      <c r="T126" s="199"/>
      <c r="AT126" s="200" t="s">
        <v>114</v>
      </c>
      <c r="AU126" s="200" t="s">
        <v>82</v>
      </c>
      <c r="AV126" s="12" t="s">
        <v>84</v>
      </c>
      <c r="AW126" s="12" t="s">
        <v>34</v>
      </c>
      <c r="AX126" s="12" t="s">
        <v>82</v>
      </c>
      <c r="AY126" s="200" t="s">
        <v>106</v>
      </c>
    </row>
    <row r="127" spans="1:65" s="2" customFormat="1" ht="37.9" customHeight="1">
      <c r="A127" s="31"/>
      <c r="B127" s="32"/>
      <c r="C127" s="171" t="s">
        <v>110</v>
      </c>
      <c r="D127" s="171" t="s">
        <v>107</v>
      </c>
      <c r="E127" s="172" t="s">
        <v>124</v>
      </c>
      <c r="F127" s="173" t="s">
        <v>125</v>
      </c>
      <c r="G127" s="174" t="s">
        <v>109</v>
      </c>
      <c r="H127" s="175">
        <v>56</v>
      </c>
      <c r="I127" s="176"/>
      <c r="J127" s="177">
        <f>ROUND(I127*H127,2)</f>
        <v>0</v>
      </c>
      <c r="K127" s="178"/>
      <c r="L127" s="36"/>
      <c r="M127" s="179" t="s">
        <v>1</v>
      </c>
      <c r="N127" s="180" t="s">
        <v>42</v>
      </c>
      <c r="O127" s="68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3" t="s">
        <v>110</v>
      </c>
      <c r="AT127" s="183" t="s">
        <v>107</v>
      </c>
      <c r="AU127" s="183" t="s">
        <v>82</v>
      </c>
      <c r="AY127" s="14" t="s">
        <v>106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4" t="s">
        <v>82</v>
      </c>
      <c r="BK127" s="184">
        <f>ROUND(I127*H127,2)</f>
        <v>0</v>
      </c>
      <c r="BL127" s="14" t="s">
        <v>110</v>
      </c>
      <c r="BM127" s="183" t="s">
        <v>126</v>
      </c>
    </row>
    <row r="128" spans="1:65" s="2" customFormat="1" ht="136.5">
      <c r="A128" s="31"/>
      <c r="B128" s="32"/>
      <c r="C128" s="33"/>
      <c r="D128" s="185" t="s">
        <v>112</v>
      </c>
      <c r="E128" s="33"/>
      <c r="F128" s="186" t="s">
        <v>119</v>
      </c>
      <c r="G128" s="33"/>
      <c r="H128" s="33"/>
      <c r="I128" s="187"/>
      <c r="J128" s="33"/>
      <c r="K128" s="33"/>
      <c r="L128" s="36"/>
      <c r="M128" s="188"/>
      <c r="N128" s="189"/>
      <c r="O128" s="68"/>
      <c r="P128" s="68"/>
      <c r="Q128" s="68"/>
      <c r="R128" s="68"/>
      <c r="S128" s="68"/>
      <c r="T128" s="69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4" t="s">
        <v>112</v>
      </c>
      <c r="AU128" s="14" t="s">
        <v>82</v>
      </c>
    </row>
    <row r="129" spans="1:65" s="12" customFormat="1">
      <c r="B129" s="190"/>
      <c r="C129" s="191"/>
      <c r="D129" s="185" t="s">
        <v>114</v>
      </c>
      <c r="E129" s="192" t="s">
        <v>1</v>
      </c>
      <c r="F129" s="193" t="s">
        <v>127</v>
      </c>
      <c r="G129" s="191"/>
      <c r="H129" s="194">
        <v>56</v>
      </c>
      <c r="I129" s="195"/>
      <c r="J129" s="191"/>
      <c r="K129" s="191"/>
      <c r="L129" s="196"/>
      <c r="M129" s="197"/>
      <c r="N129" s="198"/>
      <c r="O129" s="198"/>
      <c r="P129" s="198"/>
      <c r="Q129" s="198"/>
      <c r="R129" s="198"/>
      <c r="S129" s="198"/>
      <c r="T129" s="199"/>
      <c r="AT129" s="200" t="s">
        <v>114</v>
      </c>
      <c r="AU129" s="200" t="s">
        <v>82</v>
      </c>
      <c r="AV129" s="12" t="s">
        <v>84</v>
      </c>
      <c r="AW129" s="12" t="s">
        <v>34</v>
      </c>
      <c r="AX129" s="12" t="s">
        <v>82</v>
      </c>
      <c r="AY129" s="200" t="s">
        <v>106</v>
      </c>
    </row>
    <row r="130" spans="1:65" s="2" customFormat="1" ht="37.9" customHeight="1">
      <c r="A130" s="31"/>
      <c r="B130" s="32"/>
      <c r="C130" s="171" t="s">
        <v>128</v>
      </c>
      <c r="D130" s="171" t="s">
        <v>107</v>
      </c>
      <c r="E130" s="172" t="s">
        <v>120</v>
      </c>
      <c r="F130" s="173" t="s">
        <v>129</v>
      </c>
      <c r="G130" s="174" t="s">
        <v>109</v>
      </c>
      <c r="H130" s="175">
        <v>180</v>
      </c>
      <c r="I130" s="176"/>
      <c r="J130" s="177">
        <f>ROUND(I130*H130,2)</f>
        <v>0</v>
      </c>
      <c r="K130" s="178"/>
      <c r="L130" s="36"/>
      <c r="M130" s="179" t="s">
        <v>1</v>
      </c>
      <c r="N130" s="180" t="s">
        <v>42</v>
      </c>
      <c r="O130" s="68"/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3" t="s">
        <v>110</v>
      </c>
      <c r="AT130" s="183" t="s">
        <v>107</v>
      </c>
      <c r="AU130" s="183" t="s">
        <v>82</v>
      </c>
      <c r="AY130" s="14" t="s">
        <v>106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4" t="s">
        <v>82</v>
      </c>
      <c r="BK130" s="184">
        <f>ROUND(I130*H130,2)</f>
        <v>0</v>
      </c>
      <c r="BL130" s="14" t="s">
        <v>110</v>
      </c>
      <c r="BM130" s="183" t="s">
        <v>130</v>
      </c>
    </row>
    <row r="131" spans="1:65" s="2" customFormat="1" ht="136.5">
      <c r="A131" s="31"/>
      <c r="B131" s="32"/>
      <c r="C131" s="33"/>
      <c r="D131" s="185" t="s">
        <v>112</v>
      </c>
      <c r="E131" s="33"/>
      <c r="F131" s="186" t="s">
        <v>113</v>
      </c>
      <c r="G131" s="33"/>
      <c r="H131" s="33"/>
      <c r="I131" s="187"/>
      <c r="J131" s="33"/>
      <c r="K131" s="33"/>
      <c r="L131" s="36"/>
      <c r="M131" s="188"/>
      <c r="N131" s="189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112</v>
      </c>
      <c r="AU131" s="14" t="s">
        <v>82</v>
      </c>
    </row>
    <row r="132" spans="1:65" s="12" customFormat="1">
      <c r="B132" s="190"/>
      <c r="C132" s="191"/>
      <c r="D132" s="185" t="s">
        <v>114</v>
      </c>
      <c r="E132" s="192" t="s">
        <v>1</v>
      </c>
      <c r="F132" s="193" t="s">
        <v>131</v>
      </c>
      <c r="G132" s="191"/>
      <c r="H132" s="194">
        <v>180</v>
      </c>
      <c r="I132" s="195"/>
      <c r="J132" s="191"/>
      <c r="K132" s="191"/>
      <c r="L132" s="196"/>
      <c r="M132" s="197"/>
      <c r="N132" s="198"/>
      <c r="O132" s="198"/>
      <c r="P132" s="198"/>
      <c r="Q132" s="198"/>
      <c r="R132" s="198"/>
      <c r="S132" s="198"/>
      <c r="T132" s="199"/>
      <c r="AT132" s="200" t="s">
        <v>114</v>
      </c>
      <c r="AU132" s="200" t="s">
        <v>82</v>
      </c>
      <c r="AV132" s="12" t="s">
        <v>84</v>
      </c>
      <c r="AW132" s="12" t="s">
        <v>34</v>
      </c>
      <c r="AX132" s="12" t="s">
        <v>82</v>
      </c>
      <c r="AY132" s="200" t="s">
        <v>106</v>
      </c>
    </row>
    <row r="133" spans="1:65" s="2" customFormat="1" ht="37.9" customHeight="1">
      <c r="A133" s="31"/>
      <c r="B133" s="32"/>
      <c r="C133" s="171" t="s">
        <v>132</v>
      </c>
      <c r="D133" s="171" t="s">
        <v>107</v>
      </c>
      <c r="E133" s="172" t="s">
        <v>133</v>
      </c>
      <c r="F133" s="173" t="s">
        <v>134</v>
      </c>
      <c r="G133" s="174" t="s">
        <v>109</v>
      </c>
      <c r="H133" s="175">
        <v>120</v>
      </c>
      <c r="I133" s="176"/>
      <c r="J133" s="177">
        <f>ROUND(I133*H133,2)</f>
        <v>0</v>
      </c>
      <c r="K133" s="178"/>
      <c r="L133" s="36"/>
      <c r="M133" s="179" t="s">
        <v>1</v>
      </c>
      <c r="N133" s="180" t="s">
        <v>42</v>
      </c>
      <c r="O133" s="68"/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3" t="s">
        <v>110</v>
      </c>
      <c r="AT133" s="183" t="s">
        <v>107</v>
      </c>
      <c r="AU133" s="183" t="s">
        <v>82</v>
      </c>
      <c r="AY133" s="14" t="s">
        <v>106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4" t="s">
        <v>82</v>
      </c>
      <c r="BK133" s="184">
        <f>ROUND(I133*H133,2)</f>
        <v>0</v>
      </c>
      <c r="BL133" s="14" t="s">
        <v>110</v>
      </c>
      <c r="BM133" s="183" t="s">
        <v>135</v>
      </c>
    </row>
    <row r="134" spans="1:65" s="2" customFormat="1" ht="136.5">
      <c r="A134" s="31"/>
      <c r="B134" s="32"/>
      <c r="C134" s="33"/>
      <c r="D134" s="185" t="s">
        <v>112</v>
      </c>
      <c r="E134" s="33"/>
      <c r="F134" s="186" t="s">
        <v>119</v>
      </c>
      <c r="G134" s="33"/>
      <c r="H134" s="33"/>
      <c r="I134" s="187"/>
      <c r="J134" s="33"/>
      <c r="K134" s="33"/>
      <c r="L134" s="36"/>
      <c r="M134" s="188"/>
      <c r="N134" s="189"/>
      <c r="O134" s="68"/>
      <c r="P134" s="68"/>
      <c r="Q134" s="68"/>
      <c r="R134" s="68"/>
      <c r="S134" s="68"/>
      <c r="T134" s="69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4" t="s">
        <v>112</v>
      </c>
      <c r="AU134" s="14" t="s">
        <v>82</v>
      </c>
    </row>
    <row r="135" spans="1:65" s="12" customFormat="1">
      <c r="B135" s="190"/>
      <c r="C135" s="191"/>
      <c r="D135" s="185" t="s">
        <v>114</v>
      </c>
      <c r="E135" s="192" t="s">
        <v>1</v>
      </c>
      <c r="F135" s="193" t="s">
        <v>136</v>
      </c>
      <c r="G135" s="191"/>
      <c r="H135" s="194">
        <v>120</v>
      </c>
      <c r="I135" s="195"/>
      <c r="J135" s="191"/>
      <c r="K135" s="191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114</v>
      </c>
      <c r="AU135" s="200" t="s">
        <v>82</v>
      </c>
      <c r="AV135" s="12" t="s">
        <v>84</v>
      </c>
      <c r="AW135" s="12" t="s">
        <v>34</v>
      </c>
      <c r="AX135" s="12" t="s">
        <v>82</v>
      </c>
      <c r="AY135" s="200" t="s">
        <v>106</v>
      </c>
    </row>
    <row r="136" spans="1:65" s="2" customFormat="1" ht="37.9" customHeight="1">
      <c r="A136" s="31"/>
      <c r="B136" s="32"/>
      <c r="C136" s="171" t="s">
        <v>137</v>
      </c>
      <c r="D136" s="171" t="s">
        <v>107</v>
      </c>
      <c r="E136" s="172" t="s">
        <v>110</v>
      </c>
      <c r="F136" s="173" t="s">
        <v>138</v>
      </c>
      <c r="G136" s="174" t="s">
        <v>109</v>
      </c>
      <c r="H136" s="175">
        <v>7300</v>
      </c>
      <c r="I136" s="176"/>
      <c r="J136" s="177">
        <f>ROUND(I136*H136,2)</f>
        <v>0</v>
      </c>
      <c r="K136" s="178"/>
      <c r="L136" s="36"/>
      <c r="M136" s="179" t="s">
        <v>1</v>
      </c>
      <c r="N136" s="180" t="s">
        <v>42</v>
      </c>
      <c r="O136" s="68"/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3" t="s">
        <v>110</v>
      </c>
      <c r="AT136" s="183" t="s">
        <v>107</v>
      </c>
      <c r="AU136" s="183" t="s">
        <v>82</v>
      </c>
      <c r="AY136" s="14" t="s">
        <v>106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4" t="s">
        <v>82</v>
      </c>
      <c r="BK136" s="184">
        <f>ROUND(I136*H136,2)</f>
        <v>0</v>
      </c>
      <c r="BL136" s="14" t="s">
        <v>110</v>
      </c>
      <c r="BM136" s="183" t="s">
        <v>139</v>
      </c>
    </row>
    <row r="137" spans="1:65" s="2" customFormat="1" ht="136.5">
      <c r="A137" s="31"/>
      <c r="B137" s="32"/>
      <c r="C137" s="33"/>
      <c r="D137" s="185" t="s">
        <v>112</v>
      </c>
      <c r="E137" s="33"/>
      <c r="F137" s="186" t="s">
        <v>113</v>
      </c>
      <c r="G137" s="33"/>
      <c r="H137" s="33"/>
      <c r="I137" s="187"/>
      <c r="J137" s="33"/>
      <c r="K137" s="33"/>
      <c r="L137" s="36"/>
      <c r="M137" s="188"/>
      <c r="N137" s="189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112</v>
      </c>
      <c r="AU137" s="14" t="s">
        <v>82</v>
      </c>
    </row>
    <row r="138" spans="1:65" s="12" customFormat="1">
      <c r="B138" s="190"/>
      <c r="C138" s="191"/>
      <c r="D138" s="185" t="s">
        <v>114</v>
      </c>
      <c r="E138" s="192" t="s">
        <v>1</v>
      </c>
      <c r="F138" s="193" t="s">
        <v>140</v>
      </c>
      <c r="G138" s="191"/>
      <c r="H138" s="194">
        <v>7300</v>
      </c>
      <c r="I138" s="195"/>
      <c r="J138" s="191"/>
      <c r="K138" s="191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114</v>
      </c>
      <c r="AU138" s="200" t="s">
        <v>82</v>
      </c>
      <c r="AV138" s="12" t="s">
        <v>84</v>
      </c>
      <c r="AW138" s="12" t="s">
        <v>34</v>
      </c>
      <c r="AX138" s="12" t="s">
        <v>82</v>
      </c>
      <c r="AY138" s="200" t="s">
        <v>106</v>
      </c>
    </row>
    <row r="139" spans="1:65" s="2" customFormat="1" ht="37.9" customHeight="1">
      <c r="A139" s="31"/>
      <c r="B139" s="32"/>
      <c r="C139" s="171" t="s">
        <v>141</v>
      </c>
      <c r="D139" s="171" t="s">
        <v>107</v>
      </c>
      <c r="E139" s="172" t="s">
        <v>142</v>
      </c>
      <c r="F139" s="173" t="s">
        <v>143</v>
      </c>
      <c r="G139" s="174" t="s">
        <v>109</v>
      </c>
      <c r="H139" s="175">
        <v>7300</v>
      </c>
      <c r="I139" s="176"/>
      <c r="J139" s="177">
        <f>ROUND(I139*H139,2)</f>
        <v>0</v>
      </c>
      <c r="K139" s="178"/>
      <c r="L139" s="36"/>
      <c r="M139" s="179" t="s">
        <v>1</v>
      </c>
      <c r="N139" s="180" t="s">
        <v>42</v>
      </c>
      <c r="O139" s="68"/>
      <c r="P139" s="181">
        <f>O139*H139</f>
        <v>0</v>
      </c>
      <c r="Q139" s="181">
        <v>0</v>
      </c>
      <c r="R139" s="181">
        <f>Q139*H139</f>
        <v>0</v>
      </c>
      <c r="S139" s="181">
        <v>0</v>
      </c>
      <c r="T139" s="182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3" t="s">
        <v>110</v>
      </c>
      <c r="AT139" s="183" t="s">
        <v>107</v>
      </c>
      <c r="AU139" s="183" t="s">
        <v>82</v>
      </c>
      <c r="AY139" s="14" t="s">
        <v>106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4" t="s">
        <v>82</v>
      </c>
      <c r="BK139" s="184">
        <f>ROUND(I139*H139,2)</f>
        <v>0</v>
      </c>
      <c r="BL139" s="14" t="s">
        <v>110</v>
      </c>
      <c r="BM139" s="183" t="s">
        <v>144</v>
      </c>
    </row>
    <row r="140" spans="1:65" s="2" customFormat="1" ht="136.5">
      <c r="A140" s="31"/>
      <c r="B140" s="32"/>
      <c r="C140" s="33"/>
      <c r="D140" s="185" t="s">
        <v>112</v>
      </c>
      <c r="E140" s="33"/>
      <c r="F140" s="186" t="s">
        <v>119</v>
      </c>
      <c r="G140" s="33"/>
      <c r="H140" s="33"/>
      <c r="I140" s="187"/>
      <c r="J140" s="33"/>
      <c r="K140" s="33"/>
      <c r="L140" s="36"/>
      <c r="M140" s="188"/>
      <c r="N140" s="189"/>
      <c r="O140" s="68"/>
      <c r="P140" s="68"/>
      <c r="Q140" s="68"/>
      <c r="R140" s="68"/>
      <c r="S140" s="68"/>
      <c r="T140" s="69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4" t="s">
        <v>112</v>
      </c>
      <c r="AU140" s="14" t="s">
        <v>82</v>
      </c>
    </row>
    <row r="141" spans="1:65" s="12" customFormat="1">
      <c r="B141" s="190"/>
      <c r="C141" s="191"/>
      <c r="D141" s="185" t="s">
        <v>114</v>
      </c>
      <c r="E141" s="192" t="s">
        <v>1</v>
      </c>
      <c r="F141" s="193" t="s">
        <v>140</v>
      </c>
      <c r="G141" s="191"/>
      <c r="H141" s="194">
        <v>7300</v>
      </c>
      <c r="I141" s="195"/>
      <c r="J141" s="191"/>
      <c r="K141" s="191"/>
      <c r="L141" s="196"/>
      <c r="M141" s="197"/>
      <c r="N141" s="198"/>
      <c r="O141" s="198"/>
      <c r="P141" s="198"/>
      <c r="Q141" s="198"/>
      <c r="R141" s="198"/>
      <c r="S141" s="198"/>
      <c r="T141" s="199"/>
      <c r="AT141" s="200" t="s">
        <v>114</v>
      </c>
      <c r="AU141" s="200" t="s">
        <v>82</v>
      </c>
      <c r="AV141" s="12" t="s">
        <v>84</v>
      </c>
      <c r="AW141" s="12" t="s">
        <v>34</v>
      </c>
      <c r="AX141" s="12" t="s">
        <v>82</v>
      </c>
      <c r="AY141" s="200" t="s">
        <v>106</v>
      </c>
    </row>
    <row r="142" spans="1:65" s="11" customFormat="1" ht="25.9" customHeight="1">
      <c r="B142" s="157"/>
      <c r="C142" s="158"/>
      <c r="D142" s="159" t="s">
        <v>76</v>
      </c>
      <c r="E142" s="160" t="s">
        <v>145</v>
      </c>
      <c r="F142" s="160" t="s">
        <v>146</v>
      </c>
      <c r="G142" s="158"/>
      <c r="H142" s="158"/>
      <c r="I142" s="161"/>
      <c r="J142" s="162">
        <f>BK142</f>
        <v>0</v>
      </c>
      <c r="K142" s="158"/>
      <c r="L142" s="163"/>
      <c r="M142" s="164"/>
      <c r="N142" s="165"/>
      <c r="O142" s="165"/>
      <c r="P142" s="166">
        <f>SUM(P143:P166)</f>
        <v>0</v>
      </c>
      <c r="Q142" s="165"/>
      <c r="R142" s="166">
        <f>SUM(R143:R166)</f>
        <v>0</v>
      </c>
      <c r="S142" s="165"/>
      <c r="T142" s="167">
        <f>SUM(T143:T166)</f>
        <v>0</v>
      </c>
      <c r="AR142" s="168" t="s">
        <v>82</v>
      </c>
      <c r="AT142" s="169" t="s">
        <v>76</v>
      </c>
      <c r="AU142" s="169" t="s">
        <v>77</v>
      </c>
      <c r="AY142" s="168" t="s">
        <v>106</v>
      </c>
      <c r="BK142" s="170">
        <f>SUM(BK143:BK166)</f>
        <v>0</v>
      </c>
    </row>
    <row r="143" spans="1:65" s="2" customFormat="1" ht="37.9" customHeight="1">
      <c r="A143" s="31"/>
      <c r="B143" s="32"/>
      <c r="C143" s="171" t="s">
        <v>147</v>
      </c>
      <c r="D143" s="171" t="s">
        <v>107</v>
      </c>
      <c r="E143" s="172" t="s">
        <v>148</v>
      </c>
      <c r="F143" s="173" t="s">
        <v>108</v>
      </c>
      <c r="G143" s="174" t="s">
        <v>109</v>
      </c>
      <c r="H143" s="175">
        <v>28</v>
      </c>
      <c r="I143" s="176"/>
      <c r="J143" s="177">
        <f>ROUND(I143*H143,2)</f>
        <v>0</v>
      </c>
      <c r="K143" s="178"/>
      <c r="L143" s="36"/>
      <c r="M143" s="179" t="s">
        <v>1</v>
      </c>
      <c r="N143" s="180" t="s">
        <v>42</v>
      </c>
      <c r="O143" s="68"/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3" t="s">
        <v>110</v>
      </c>
      <c r="AT143" s="183" t="s">
        <v>107</v>
      </c>
      <c r="AU143" s="183" t="s">
        <v>82</v>
      </c>
      <c r="AY143" s="14" t="s">
        <v>106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4" t="s">
        <v>82</v>
      </c>
      <c r="BK143" s="184">
        <f>ROUND(I143*H143,2)</f>
        <v>0</v>
      </c>
      <c r="BL143" s="14" t="s">
        <v>110</v>
      </c>
      <c r="BM143" s="183" t="s">
        <v>149</v>
      </c>
    </row>
    <row r="144" spans="1:65" s="2" customFormat="1" ht="136.5">
      <c r="A144" s="31"/>
      <c r="B144" s="32"/>
      <c r="C144" s="33"/>
      <c r="D144" s="185" t="s">
        <v>112</v>
      </c>
      <c r="E144" s="33"/>
      <c r="F144" s="186" t="s">
        <v>113</v>
      </c>
      <c r="G144" s="33"/>
      <c r="H144" s="33"/>
      <c r="I144" s="187"/>
      <c r="J144" s="33"/>
      <c r="K144" s="33"/>
      <c r="L144" s="36"/>
      <c r="M144" s="188"/>
      <c r="N144" s="189"/>
      <c r="O144" s="68"/>
      <c r="P144" s="68"/>
      <c r="Q144" s="68"/>
      <c r="R144" s="68"/>
      <c r="S144" s="68"/>
      <c r="T144" s="69"/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T144" s="14" t="s">
        <v>112</v>
      </c>
      <c r="AU144" s="14" t="s">
        <v>82</v>
      </c>
    </row>
    <row r="145" spans="1:65" s="12" customFormat="1">
      <c r="B145" s="190"/>
      <c r="C145" s="191"/>
      <c r="D145" s="185" t="s">
        <v>114</v>
      </c>
      <c r="E145" s="192" t="s">
        <v>1</v>
      </c>
      <c r="F145" s="193" t="s">
        <v>150</v>
      </c>
      <c r="G145" s="191"/>
      <c r="H145" s="194">
        <v>28</v>
      </c>
      <c r="I145" s="195"/>
      <c r="J145" s="191"/>
      <c r="K145" s="191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114</v>
      </c>
      <c r="AU145" s="200" t="s">
        <v>82</v>
      </c>
      <c r="AV145" s="12" t="s">
        <v>84</v>
      </c>
      <c r="AW145" s="12" t="s">
        <v>34</v>
      </c>
      <c r="AX145" s="12" t="s">
        <v>82</v>
      </c>
      <c r="AY145" s="200" t="s">
        <v>106</v>
      </c>
    </row>
    <row r="146" spans="1:65" s="2" customFormat="1" ht="37.9" customHeight="1">
      <c r="A146" s="31"/>
      <c r="B146" s="32"/>
      <c r="C146" s="171" t="s">
        <v>151</v>
      </c>
      <c r="D146" s="171" t="s">
        <v>107</v>
      </c>
      <c r="E146" s="172" t="s">
        <v>152</v>
      </c>
      <c r="F146" s="173" t="s">
        <v>117</v>
      </c>
      <c r="G146" s="174" t="s">
        <v>109</v>
      </c>
      <c r="H146" s="175">
        <v>28</v>
      </c>
      <c r="I146" s="176"/>
      <c r="J146" s="177">
        <f>ROUND(I146*H146,2)</f>
        <v>0</v>
      </c>
      <c r="K146" s="178"/>
      <c r="L146" s="36"/>
      <c r="M146" s="179" t="s">
        <v>1</v>
      </c>
      <c r="N146" s="180" t="s">
        <v>42</v>
      </c>
      <c r="O146" s="68"/>
      <c r="P146" s="181">
        <f>O146*H146</f>
        <v>0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3" t="s">
        <v>110</v>
      </c>
      <c r="AT146" s="183" t="s">
        <v>107</v>
      </c>
      <c r="AU146" s="183" t="s">
        <v>82</v>
      </c>
      <c r="AY146" s="14" t="s">
        <v>106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4" t="s">
        <v>82</v>
      </c>
      <c r="BK146" s="184">
        <f>ROUND(I146*H146,2)</f>
        <v>0</v>
      </c>
      <c r="BL146" s="14" t="s">
        <v>110</v>
      </c>
      <c r="BM146" s="183" t="s">
        <v>153</v>
      </c>
    </row>
    <row r="147" spans="1:65" s="2" customFormat="1" ht="136.5">
      <c r="A147" s="31"/>
      <c r="B147" s="32"/>
      <c r="C147" s="33"/>
      <c r="D147" s="185" t="s">
        <v>112</v>
      </c>
      <c r="E147" s="33"/>
      <c r="F147" s="186" t="s">
        <v>119</v>
      </c>
      <c r="G147" s="33"/>
      <c r="H147" s="33"/>
      <c r="I147" s="187"/>
      <c r="J147" s="33"/>
      <c r="K147" s="33"/>
      <c r="L147" s="36"/>
      <c r="M147" s="188"/>
      <c r="N147" s="189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112</v>
      </c>
      <c r="AU147" s="14" t="s">
        <v>82</v>
      </c>
    </row>
    <row r="148" spans="1:65" s="12" customFormat="1">
      <c r="B148" s="190"/>
      <c r="C148" s="191"/>
      <c r="D148" s="185" t="s">
        <v>114</v>
      </c>
      <c r="E148" s="192" t="s">
        <v>1</v>
      </c>
      <c r="F148" s="193" t="s">
        <v>150</v>
      </c>
      <c r="G148" s="191"/>
      <c r="H148" s="194">
        <v>28</v>
      </c>
      <c r="I148" s="195"/>
      <c r="J148" s="191"/>
      <c r="K148" s="191"/>
      <c r="L148" s="196"/>
      <c r="M148" s="197"/>
      <c r="N148" s="198"/>
      <c r="O148" s="198"/>
      <c r="P148" s="198"/>
      <c r="Q148" s="198"/>
      <c r="R148" s="198"/>
      <c r="S148" s="198"/>
      <c r="T148" s="199"/>
      <c r="AT148" s="200" t="s">
        <v>114</v>
      </c>
      <c r="AU148" s="200" t="s">
        <v>82</v>
      </c>
      <c r="AV148" s="12" t="s">
        <v>84</v>
      </c>
      <c r="AW148" s="12" t="s">
        <v>34</v>
      </c>
      <c r="AX148" s="12" t="s">
        <v>82</v>
      </c>
      <c r="AY148" s="200" t="s">
        <v>106</v>
      </c>
    </row>
    <row r="149" spans="1:65" s="2" customFormat="1" ht="37.9" customHeight="1">
      <c r="A149" s="31"/>
      <c r="B149" s="32"/>
      <c r="C149" s="171" t="s">
        <v>154</v>
      </c>
      <c r="D149" s="171" t="s">
        <v>107</v>
      </c>
      <c r="E149" s="172" t="s">
        <v>155</v>
      </c>
      <c r="F149" s="173" t="s">
        <v>121</v>
      </c>
      <c r="G149" s="174" t="s">
        <v>109</v>
      </c>
      <c r="H149" s="175">
        <v>84</v>
      </c>
      <c r="I149" s="176"/>
      <c r="J149" s="177">
        <f>ROUND(I149*H149,2)</f>
        <v>0</v>
      </c>
      <c r="K149" s="178"/>
      <c r="L149" s="36"/>
      <c r="M149" s="179" t="s">
        <v>1</v>
      </c>
      <c r="N149" s="180" t="s">
        <v>42</v>
      </c>
      <c r="O149" s="68"/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3" t="s">
        <v>110</v>
      </c>
      <c r="AT149" s="183" t="s">
        <v>107</v>
      </c>
      <c r="AU149" s="183" t="s">
        <v>82</v>
      </c>
      <c r="AY149" s="14" t="s">
        <v>106</v>
      </c>
      <c r="BE149" s="184">
        <f>IF(N149="základní",J149,0)</f>
        <v>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4" t="s">
        <v>82</v>
      </c>
      <c r="BK149" s="184">
        <f>ROUND(I149*H149,2)</f>
        <v>0</v>
      </c>
      <c r="BL149" s="14" t="s">
        <v>110</v>
      </c>
      <c r="BM149" s="183" t="s">
        <v>156</v>
      </c>
    </row>
    <row r="150" spans="1:65" s="2" customFormat="1" ht="136.5">
      <c r="A150" s="31"/>
      <c r="B150" s="32"/>
      <c r="C150" s="33"/>
      <c r="D150" s="185" t="s">
        <v>112</v>
      </c>
      <c r="E150" s="33"/>
      <c r="F150" s="186" t="s">
        <v>113</v>
      </c>
      <c r="G150" s="33"/>
      <c r="H150" s="33"/>
      <c r="I150" s="187"/>
      <c r="J150" s="33"/>
      <c r="K150" s="33"/>
      <c r="L150" s="36"/>
      <c r="M150" s="188"/>
      <c r="N150" s="189"/>
      <c r="O150" s="68"/>
      <c r="P150" s="68"/>
      <c r="Q150" s="68"/>
      <c r="R150" s="68"/>
      <c r="S150" s="68"/>
      <c r="T150" s="69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112</v>
      </c>
      <c r="AU150" s="14" t="s">
        <v>82</v>
      </c>
    </row>
    <row r="151" spans="1:65" s="12" customFormat="1">
      <c r="B151" s="190"/>
      <c r="C151" s="191"/>
      <c r="D151" s="185" t="s">
        <v>114</v>
      </c>
      <c r="E151" s="192" t="s">
        <v>1</v>
      </c>
      <c r="F151" s="193" t="s">
        <v>157</v>
      </c>
      <c r="G151" s="191"/>
      <c r="H151" s="194">
        <v>84</v>
      </c>
      <c r="I151" s="195"/>
      <c r="J151" s="191"/>
      <c r="K151" s="191"/>
      <c r="L151" s="196"/>
      <c r="M151" s="197"/>
      <c r="N151" s="198"/>
      <c r="O151" s="198"/>
      <c r="P151" s="198"/>
      <c r="Q151" s="198"/>
      <c r="R151" s="198"/>
      <c r="S151" s="198"/>
      <c r="T151" s="199"/>
      <c r="AT151" s="200" t="s">
        <v>114</v>
      </c>
      <c r="AU151" s="200" t="s">
        <v>82</v>
      </c>
      <c r="AV151" s="12" t="s">
        <v>84</v>
      </c>
      <c r="AW151" s="12" t="s">
        <v>34</v>
      </c>
      <c r="AX151" s="12" t="s">
        <v>82</v>
      </c>
      <c r="AY151" s="200" t="s">
        <v>106</v>
      </c>
    </row>
    <row r="152" spans="1:65" s="2" customFormat="1" ht="37.9" customHeight="1">
      <c r="A152" s="31"/>
      <c r="B152" s="32"/>
      <c r="C152" s="171" t="s">
        <v>158</v>
      </c>
      <c r="D152" s="171" t="s">
        <v>107</v>
      </c>
      <c r="E152" s="172" t="s">
        <v>159</v>
      </c>
      <c r="F152" s="173" t="s">
        <v>125</v>
      </c>
      <c r="G152" s="174" t="s">
        <v>109</v>
      </c>
      <c r="H152" s="175">
        <v>84</v>
      </c>
      <c r="I152" s="176"/>
      <c r="J152" s="177">
        <f>ROUND(I152*H152,2)</f>
        <v>0</v>
      </c>
      <c r="K152" s="178"/>
      <c r="L152" s="36"/>
      <c r="M152" s="179" t="s">
        <v>1</v>
      </c>
      <c r="N152" s="180" t="s">
        <v>42</v>
      </c>
      <c r="O152" s="68"/>
      <c r="P152" s="181">
        <f>O152*H152</f>
        <v>0</v>
      </c>
      <c r="Q152" s="181">
        <v>0</v>
      </c>
      <c r="R152" s="181">
        <f>Q152*H152</f>
        <v>0</v>
      </c>
      <c r="S152" s="181">
        <v>0</v>
      </c>
      <c r="T152" s="182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3" t="s">
        <v>110</v>
      </c>
      <c r="AT152" s="183" t="s">
        <v>107</v>
      </c>
      <c r="AU152" s="183" t="s">
        <v>82</v>
      </c>
      <c r="AY152" s="14" t="s">
        <v>106</v>
      </c>
      <c r="BE152" s="184">
        <f>IF(N152="základní",J152,0)</f>
        <v>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4" t="s">
        <v>82</v>
      </c>
      <c r="BK152" s="184">
        <f>ROUND(I152*H152,2)</f>
        <v>0</v>
      </c>
      <c r="BL152" s="14" t="s">
        <v>110</v>
      </c>
      <c r="BM152" s="183" t="s">
        <v>160</v>
      </c>
    </row>
    <row r="153" spans="1:65" s="2" customFormat="1" ht="136.5">
      <c r="A153" s="31"/>
      <c r="B153" s="32"/>
      <c r="C153" s="33"/>
      <c r="D153" s="185" t="s">
        <v>112</v>
      </c>
      <c r="E153" s="33"/>
      <c r="F153" s="186" t="s">
        <v>119</v>
      </c>
      <c r="G153" s="33"/>
      <c r="H153" s="33"/>
      <c r="I153" s="187"/>
      <c r="J153" s="33"/>
      <c r="K153" s="33"/>
      <c r="L153" s="36"/>
      <c r="M153" s="188"/>
      <c r="N153" s="189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112</v>
      </c>
      <c r="AU153" s="14" t="s">
        <v>82</v>
      </c>
    </row>
    <row r="154" spans="1:65" s="12" customFormat="1">
      <c r="B154" s="190"/>
      <c r="C154" s="191"/>
      <c r="D154" s="185" t="s">
        <v>114</v>
      </c>
      <c r="E154" s="192" t="s">
        <v>1</v>
      </c>
      <c r="F154" s="193" t="s">
        <v>157</v>
      </c>
      <c r="G154" s="191"/>
      <c r="H154" s="194">
        <v>84</v>
      </c>
      <c r="I154" s="195"/>
      <c r="J154" s="191"/>
      <c r="K154" s="191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114</v>
      </c>
      <c r="AU154" s="200" t="s">
        <v>82</v>
      </c>
      <c r="AV154" s="12" t="s">
        <v>84</v>
      </c>
      <c r="AW154" s="12" t="s">
        <v>34</v>
      </c>
      <c r="AX154" s="12" t="s">
        <v>82</v>
      </c>
      <c r="AY154" s="200" t="s">
        <v>106</v>
      </c>
    </row>
    <row r="155" spans="1:65" s="2" customFormat="1" ht="37.9" customHeight="1">
      <c r="A155" s="31"/>
      <c r="B155" s="32"/>
      <c r="C155" s="171" t="s">
        <v>161</v>
      </c>
      <c r="D155" s="171" t="s">
        <v>107</v>
      </c>
      <c r="E155" s="172" t="s">
        <v>162</v>
      </c>
      <c r="F155" s="173" t="s">
        <v>129</v>
      </c>
      <c r="G155" s="174" t="s">
        <v>109</v>
      </c>
      <c r="H155" s="175">
        <v>300</v>
      </c>
      <c r="I155" s="176"/>
      <c r="J155" s="177">
        <f>ROUND(I155*H155,2)</f>
        <v>0</v>
      </c>
      <c r="K155" s="178"/>
      <c r="L155" s="36"/>
      <c r="M155" s="179" t="s">
        <v>1</v>
      </c>
      <c r="N155" s="180" t="s">
        <v>42</v>
      </c>
      <c r="O155" s="68"/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3" t="s">
        <v>110</v>
      </c>
      <c r="AT155" s="183" t="s">
        <v>107</v>
      </c>
      <c r="AU155" s="183" t="s">
        <v>82</v>
      </c>
      <c r="AY155" s="14" t="s">
        <v>106</v>
      </c>
      <c r="BE155" s="184">
        <f>IF(N155="základní",J155,0)</f>
        <v>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4" t="s">
        <v>82</v>
      </c>
      <c r="BK155" s="184">
        <f>ROUND(I155*H155,2)</f>
        <v>0</v>
      </c>
      <c r="BL155" s="14" t="s">
        <v>110</v>
      </c>
      <c r="BM155" s="183" t="s">
        <v>163</v>
      </c>
    </row>
    <row r="156" spans="1:65" s="2" customFormat="1" ht="136.5">
      <c r="A156" s="31"/>
      <c r="B156" s="32"/>
      <c r="C156" s="33"/>
      <c r="D156" s="185" t="s">
        <v>112</v>
      </c>
      <c r="E156" s="33"/>
      <c r="F156" s="186" t="s">
        <v>113</v>
      </c>
      <c r="G156" s="33"/>
      <c r="H156" s="33"/>
      <c r="I156" s="187"/>
      <c r="J156" s="33"/>
      <c r="K156" s="33"/>
      <c r="L156" s="36"/>
      <c r="M156" s="188"/>
      <c r="N156" s="189"/>
      <c r="O156" s="68"/>
      <c r="P156" s="68"/>
      <c r="Q156" s="68"/>
      <c r="R156" s="68"/>
      <c r="S156" s="68"/>
      <c r="T156" s="69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T156" s="14" t="s">
        <v>112</v>
      </c>
      <c r="AU156" s="14" t="s">
        <v>82</v>
      </c>
    </row>
    <row r="157" spans="1:65" s="12" customFormat="1">
      <c r="B157" s="190"/>
      <c r="C157" s="191"/>
      <c r="D157" s="185" t="s">
        <v>114</v>
      </c>
      <c r="E157" s="192" t="s">
        <v>1</v>
      </c>
      <c r="F157" s="193" t="s">
        <v>164</v>
      </c>
      <c r="G157" s="191"/>
      <c r="H157" s="194">
        <v>300</v>
      </c>
      <c r="I157" s="195"/>
      <c r="J157" s="191"/>
      <c r="K157" s="191"/>
      <c r="L157" s="196"/>
      <c r="M157" s="197"/>
      <c r="N157" s="198"/>
      <c r="O157" s="198"/>
      <c r="P157" s="198"/>
      <c r="Q157" s="198"/>
      <c r="R157" s="198"/>
      <c r="S157" s="198"/>
      <c r="T157" s="199"/>
      <c r="AT157" s="200" t="s">
        <v>114</v>
      </c>
      <c r="AU157" s="200" t="s">
        <v>82</v>
      </c>
      <c r="AV157" s="12" t="s">
        <v>84</v>
      </c>
      <c r="AW157" s="12" t="s">
        <v>34</v>
      </c>
      <c r="AX157" s="12" t="s">
        <v>82</v>
      </c>
      <c r="AY157" s="200" t="s">
        <v>106</v>
      </c>
    </row>
    <row r="158" spans="1:65" s="2" customFormat="1" ht="37.9" customHeight="1">
      <c r="A158" s="31"/>
      <c r="B158" s="32"/>
      <c r="C158" s="171" t="s">
        <v>165</v>
      </c>
      <c r="D158" s="171" t="s">
        <v>107</v>
      </c>
      <c r="E158" s="172" t="s">
        <v>166</v>
      </c>
      <c r="F158" s="173" t="s">
        <v>134</v>
      </c>
      <c r="G158" s="174" t="s">
        <v>109</v>
      </c>
      <c r="H158" s="175">
        <v>300</v>
      </c>
      <c r="I158" s="176"/>
      <c r="J158" s="177">
        <f>ROUND(I158*H158,2)</f>
        <v>0</v>
      </c>
      <c r="K158" s="178"/>
      <c r="L158" s="36"/>
      <c r="M158" s="179" t="s">
        <v>1</v>
      </c>
      <c r="N158" s="180" t="s">
        <v>42</v>
      </c>
      <c r="O158" s="68"/>
      <c r="P158" s="181">
        <f>O158*H158</f>
        <v>0</v>
      </c>
      <c r="Q158" s="181">
        <v>0</v>
      </c>
      <c r="R158" s="181">
        <f>Q158*H158</f>
        <v>0</v>
      </c>
      <c r="S158" s="181">
        <v>0</v>
      </c>
      <c r="T158" s="182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3" t="s">
        <v>110</v>
      </c>
      <c r="AT158" s="183" t="s">
        <v>107</v>
      </c>
      <c r="AU158" s="183" t="s">
        <v>82</v>
      </c>
      <c r="AY158" s="14" t="s">
        <v>106</v>
      </c>
      <c r="BE158" s="184">
        <f>IF(N158="základní",J158,0)</f>
        <v>0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4" t="s">
        <v>82</v>
      </c>
      <c r="BK158" s="184">
        <f>ROUND(I158*H158,2)</f>
        <v>0</v>
      </c>
      <c r="BL158" s="14" t="s">
        <v>110</v>
      </c>
      <c r="BM158" s="183" t="s">
        <v>167</v>
      </c>
    </row>
    <row r="159" spans="1:65" s="2" customFormat="1" ht="136.5">
      <c r="A159" s="31"/>
      <c r="B159" s="32"/>
      <c r="C159" s="33"/>
      <c r="D159" s="185" t="s">
        <v>112</v>
      </c>
      <c r="E159" s="33"/>
      <c r="F159" s="186" t="s">
        <v>119</v>
      </c>
      <c r="G159" s="33"/>
      <c r="H159" s="33"/>
      <c r="I159" s="187"/>
      <c r="J159" s="33"/>
      <c r="K159" s="33"/>
      <c r="L159" s="36"/>
      <c r="M159" s="188"/>
      <c r="N159" s="189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112</v>
      </c>
      <c r="AU159" s="14" t="s">
        <v>82</v>
      </c>
    </row>
    <row r="160" spans="1:65" s="12" customFormat="1">
      <c r="B160" s="190"/>
      <c r="C160" s="191"/>
      <c r="D160" s="185" t="s">
        <v>114</v>
      </c>
      <c r="E160" s="192" t="s">
        <v>1</v>
      </c>
      <c r="F160" s="193" t="s">
        <v>164</v>
      </c>
      <c r="G160" s="191"/>
      <c r="H160" s="194">
        <v>300</v>
      </c>
      <c r="I160" s="195"/>
      <c r="J160" s="191"/>
      <c r="K160" s="191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114</v>
      </c>
      <c r="AU160" s="200" t="s">
        <v>82</v>
      </c>
      <c r="AV160" s="12" t="s">
        <v>84</v>
      </c>
      <c r="AW160" s="12" t="s">
        <v>34</v>
      </c>
      <c r="AX160" s="12" t="s">
        <v>82</v>
      </c>
      <c r="AY160" s="200" t="s">
        <v>106</v>
      </c>
    </row>
    <row r="161" spans="1:65" s="2" customFormat="1" ht="37.9" customHeight="1">
      <c r="A161" s="31"/>
      <c r="B161" s="32"/>
      <c r="C161" s="171" t="s">
        <v>8</v>
      </c>
      <c r="D161" s="171" t="s">
        <v>107</v>
      </c>
      <c r="E161" s="172" t="s">
        <v>168</v>
      </c>
      <c r="F161" s="173" t="s">
        <v>138</v>
      </c>
      <c r="G161" s="174" t="s">
        <v>109</v>
      </c>
      <c r="H161" s="175">
        <v>21900</v>
      </c>
      <c r="I161" s="176"/>
      <c r="J161" s="177">
        <f>ROUND(I161*H161,2)</f>
        <v>0</v>
      </c>
      <c r="K161" s="178"/>
      <c r="L161" s="36"/>
      <c r="M161" s="179" t="s">
        <v>1</v>
      </c>
      <c r="N161" s="180" t="s">
        <v>42</v>
      </c>
      <c r="O161" s="68"/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3" t="s">
        <v>110</v>
      </c>
      <c r="AT161" s="183" t="s">
        <v>107</v>
      </c>
      <c r="AU161" s="183" t="s">
        <v>82</v>
      </c>
      <c r="AY161" s="14" t="s">
        <v>106</v>
      </c>
      <c r="BE161" s="184">
        <f>IF(N161="základní",J161,0)</f>
        <v>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4" t="s">
        <v>82</v>
      </c>
      <c r="BK161" s="184">
        <f>ROUND(I161*H161,2)</f>
        <v>0</v>
      </c>
      <c r="BL161" s="14" t="s">
        <v>110</v>
      </c>
      <c r="BM161" s="183" t="s">
        <v>169</v>
      </c>
    </row>
    <row r="162" spans="1:65" s="2" customFormat="1" ht="136.5">
      <c r="A162" s="31"/>
      <c r="B162" s="32"/>
      <c r="C162" s="33"/>
      <c r="D162" s="185" t="s">
        <v>112</v>
      </c>
      <c r="E162" s="33"/>
      <c r="F162" s="186" t="s">
        <v>113</v>
      </c>
      <c r="G162" s="33"/>
      <c r="H162" s="33"/>
      <c r="I162" s="187"/>
      <c r="J162" s="33"/>
      <c r="K162" s="33"/>
      <c r="L162" s="36"/>
      <c r="M162" s="188"/>
      <c r="N162" s="189"/>
      <c r="O162" s="68"/>
      <c r="P162" s="68"/>
      <c r="Q162" s="68"/>
      <c r="R162" s="68"/>
      <c r="S162" s="68"/>
      <c r="T162" s="69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4" t="s">
        <v>112</v>
      </c>
      <c r="AU162" s="14" t="s">
        <v>82</v>
      </c>
    </row>
    <row r="163" spans="1:65" s="12" customFormat="1">
      <c r="B163" s="190"/>
      <c r="C163" s="191"/>
      <c r="D163" s="185" t="s">
        <v>114</v>
      </c>
      <c r="E163" s="192" t="s">
        <v>1</v>
      </c>
      <c r="F163" s="193" t="s">
        <v>170</v>
      </c>
      <c r="G163" s="191"/>
      <c r="H163" s="194">
        <v>21900</v>
      </c>
      <c r="I163" s="195"/>
      <c r="J163" s="191"/>
      <c r="K163" s="191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114</v>
      </c>
      <c r="AU163" s="200" t="s">
        <v>82</v>
      </c>
      <c r="AV163" s="12" t="s">
        <v>84</v>
      </c>
      <c r="AW163" s="12" t="s">
        <v>34</v>
      </c>
      <c r="AX163" s="12" t="s">
        <v>82</v>
      </c>
      <c r="AY163" s="200" t="s">
        <v>106</v>
      </c>
    </row>
    <row r="164" spans="1:65" s="2" customFormat="1" ht="37.9" customHeight="1">
      <c r="A164" s="31"/>
      <c r="B164" s="32"/>
      <c r="C164" s="171" t="s">
        <v>171</v>
      </c>
      <c r="D164" s="171" t="s">
        <v>107</v>
      </c>
      <c r="E164" s="172" t="s">
        <v>172</v>
      </c>
      <c r="F164" s="173" t="s">
        <v>143</v>
      </c>
      <c r="G164" s="174" t="s">
        <v>109</v>
      </c>
      <c r="H164" s="175">
        <v>7300</v>
      </c>
      <c r="I164" s="176"/>
      <c r="J164" s="177">
        <f>ROUND(I164*H164,2)</f>
        <v>0</v>
      </c>
      <c r="K164" s="178"/>
      <c r="L164" s="36"/>
      <c r="M164" s="179" t="s">
        <v>1</v>
      </c>
      <c r="N164" s="180" t="s">
        <v>42</v>
      </c>
      <c r="O164" s="68"/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3" t="s">
        <v>110</v>
      </c>
      <c r="AT164" s="183" t="s">
        <v>107</v>
      </c>
      <c r="AU164" s="183" t="s">
        <v>82</v>
      </c>
      <c r="AY164" s="14" t="s">
        <v>106</v>
      </c>
      <c r="BE164" s="184">
        <f>IF(N164="základní",J164,0)</f>
        <v>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4" t="s">
        <v>82</v>
      </c>
      <c r="BK164" s="184">
        <f>ROUND(I164*H164,2)</f>
        <v>0</v>
      </c>
      <c r="BL164" s="14" t="s">
        <v>110</v>
      </c>
      <c r="BM164" s="183" t="s">
        <v>173</v>
      </c>
    </row>
    <row r="165" spans="1:65" s="2" customFormat="1" ht="136.5">
      <c r="A165" s="31"/>
      <c r="B165" s="32"/>
      <c r="C165" s="33"/>
      <c r="D165" s="185" t="s">
        <v>112</v>
      </c>
      <c r="E165" s="33"/>
      <c r="F165" s="186" t="s">
        <v>119</v>
      </c>
      <c r="G165" s="33"/>
      <c r="H165" s="33"/>
      <c r="I165" s="187"/>
      <c r="J165" s="33"/>
      <c r="K165" s="33"/>
      <c r="L165" s="36"/>
      <c r="M165" s="188"/>
      <c r="N165" s="189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112</v>
      </c>
      <c r="AU165" s="14" t="s">
        <v>82</v>
      </c>
    </row>
    <row r="166" spans="1:65" s="12" customFormat="1">
      <c r="B166" s="190"/>
      <c r="C166" s="191"/>
      <c r="D166" s="185" t="s">
        <v>114</v>
      </c>
      <c r="E166" s="192" t="s">
        <v>1</v>
      </c>
      <c r="F166" s="193" t="s">
        <v>174</v>
      </c>
      <c r="G166" s="191"/>
      <c r="H166" s="194">
        <v>7300</v>
      </c>
      <c r="I166" s="195"/>
      <c r="J166" s="191"/>
      <c r="K166" s="191"/>
      <c r="L166" s="196"/>
      <c r="M166" s="197"/>
      <c r="N166" s="198"/>
      <c r="O166" s="198"/>
      <c r="P166" s="198"/>
      <c r="Q166" s="198"/>
      <c r="R166" s="198"/>
      <c r="S166" s="198"/>
      <c r="T166" s="199"/>
      <c r="AT166" s="200" t="s">
        <v>114</v>
      </c>
      <c r="AU166" s="200" t="s">
        <v>82</v>
      </c>
      <c r="AV166" s="12" t="s">
        <v>84</v>
      </c>
      <c r="AW166" s="12" t="s">
        <v>34</v>
      </c>
      <c r="AX166" s="12" t="s">
        <v>82</v>
      </c>
      <c r="AY166" s="200" t="s">
        <v>106</v>
      </c>
    </row>
    <row r="167" spans="1:65" s="11" customFormat="1" ht="25.9" customHeight="1">
      <c r="B167" s="157"/>
      <c r="C167" s="158"/>
      <c r="D167" s="159" t="s">
        <v>76</v>
      </c>
      <c r="E167" s="160" t="s">
        <v>175</v>
      </c>
      <c r="F167" s="160" t="s">
        <v>176</v>
      </c>
      <c r="G167" s="158"/>
      <c r="H167" s="158"/>
      <c r="I167" s="161"/>
      <c r="J167" s="162">
        <f>BK167</f>
        <v>0</v>
      </c>
      <c r="K167" s="158"/>
      <c r="L167" s="163"/>
      <c r="M167" s="164"/>
      <c r="N167" s="165"/>
      <c r="O167" s="165"/>
      <c r="P167" s="166">
        <f>SUM(P168:P176)</f>
        <v>0</v>
      </c>
      <c r="Q167" s="165"/>
      <c r="R167" s="166">
        <f>SUM(R168:R176)</f>
        <v>0</v>
      </c>
      <c r="S167" s="165"/>
      <c r="T167" s="167">
        <f>SUM(T168:T176)</f>
        <v>0</v>
      </c>
      <c r="AR167" s="168" t="s">
        <v>82</v>
      </c>
      <c r="AT167" s="169" t="s">
        <v>76</v>
      </c>
      <c r="AU167" s="169" t="s">
        <v>77</v>
      </c>
      <c r="AY167" s="168" t="s">
        <v>106</v>
      </c>
      <c r="BK167" s="170">
        <f>SUM(BK168:BK176)</f>
        <v>0</v>
      </c>
    </row>
    <row r="168" spans="1:65" s="2" customFormat="1" ht="24.2" customHeight="1">
      <c r="A168" s="31"/>
      <c r="B168" s="32"/>
      <c r="C168" s="171" t="s">
        <v>177</v>
      </c>
      <c r="D168" s="171" t="s">
        <v>107</v>
      </c>
      <c r="E168" s="172" t="s">
        <v>178</v>
      </c>
      <c r="F168" s="173" t="s">
        <v>179</v>
      </c>
      <c r="G168" s="174" t="s">
        <v>180</v>
      </c>
      <c r="H168" s="175">
        <v>48</v>
      </c>
      <c r="I168" s="176"/>
      <c r="J168" s="177">
        <f>ROUND(I168*H168,2)</f>
        <v>0</v>
      </c>
      <c r="K168" s="178"/>
      <c r="L168" s="36"/>
      <c r="M168" s="179" t="s">
        <v>1</v>
      </c>
      <c r="N168" s="180" t="s">
        <v>42</v>
      </c>
      <c r="O168" s="68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3" t="s">
        <v>110</v>
      </c>
      <c r="AT168" s="183" t="s">
        <v>107</v>
      </c>
      <c r="AU168" s="183" t="s">
        <v>82</v>
      </c>
      <c r="AY168" s="14" t="s">
        <v>106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4" t="s">
        <v>82</v>
      </c>
      <c r="BK168" s="184">
        <f>ROUND(I168*H168,2)</f>
        <v>0</v>
      </c>
      <c r="BL168" s="14" t="s">
        <v>110</v>
      </c>
      <c r="BM168" s="183" t="s">
        <v>181</v>
      </c>
    </row>
    <row r="169" spans="1:65" s="2" customFormat="1" ht="39">
      <c r="A169" s="31"/>
      <c r="B169" s="32"/>
      <c r="C169" s="33"/>
      <c r="D169" s="185" t="s">
        <v>112</v>
      </c>
      <c r="E169" s="33"/>
      <c r="F169" s="186" t="s">
        <v>182</v>
      </c>
      <c r="G169" s="33"/>
      <c r="H169" s="33"/>
      <c r="I169" s="187"/>
      <c r="J169" s="33"/>
      <c r="K169" s="33"/>
      <c r="L169" s="36"/>
      <c r="M169" s="188"/>
      <c r="N169" s="189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112</v>
      </c>
      <c r="AU169" s="14" t="s">
        <v>82</v>
      </c>
    </row>
    <row r="170" spans="1:65" s="12" customFormat="1" ht="22.5">
      <c r="B170" s="190"/>
      <c r="C170" s="191"/>
      <c r="D170" s="185" t="s">
        <v>114</v>
      </c>
      <c r="E170" s="192" t="s">
        <v>1</v>
      </c>
      <c r="F170" s="193" t="s">
        <v>183</v>
      </c>
      <c r="G170" s="191"/>
      <c r="H170" s="194">
        <v>48</v>
      </c>
      <c r="I170" s="195"/>
      <c r="J170" s="191"/>
      <c r="K170" s="191"/>
      <c r="L170" s="196"/>
      <c r="M170" s="197"/>
      <c r="N170" s="198"/>
      <c r="O170" s="198"/>
      <c r="P170" s="198"/>
      <c r="Q170" s="198"/>
      <c r="R170" s="198"/>
      <c r="S170" s="198"/>
      <c r="T170" s="199"/>
      <c r="AT170" s="200" t="s">
        <v>114</v>
      </c>
      <c r="AU170" s="200" t="s">
        <v>82</v>
      </c>
      <c r="AV170" s="12" t="s">
        <v>84</v>
      </c>
      <c r="AW170" s="12" t="s">
        <v>34</v>
      </c>
      <c r="AX170" s="12" t="s">
        <v>82</v>
      </c>
      <c r="AY170" s="200" t="s">
        <v>106</v>
      </c>
    </row>
    <row r="171" spans="1:65" s="2" customFormat="1" ht="24.2" customHeight="1">
      <c r="A171" s="31"/>
      <c r="B171" s="32"/>
      <c r="C171" s="171" t="s">
        <v>184</v>
      </c>
      <c r="D171" s="171" t="s">
        <v>107</v>
      </c>
      <c r="E171" s="172" t="s">
        <v>185</v>
      </c>
      <c r="F171" s="173" t="s">
        <v>186</v>
      </c>
      <c r="G171" s="174" t="s">
        <v>180</v>
      </c>
      <c r="H171" s="175">
        <v>48</v>
      </c>
      <c r="I171" s="176"/>
      <c r="J171" s="177">
        <f>ROUND(I171*H171,2)</f>
        <v>0</v>
      </c>
      <c r="K171" s="178"/>
      <c r="L171" s="36"/>
      <c r="M171" s="179" t="s">
        <v>1</v>
      </c>
      <c r="N171" s="180" t="s">
        <v>42</v>
      </c>
      <c r="O171" s="68"/>
      <c r="P171" s="181">
        <f>O171*H171</f>
        <v>0</v>
      </c>
      <c r="Q171" s="181">
        <v>0</v>
      </c>
      <c r="R171" s="181">
        <f>Q171*H171</f>
        <v>0</v>
      </c>
      <c r="S171" s="181">
        <v>0</v>
      </c>
      <c r="T171" s="182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3" t="s">
        <v>110</v>
      </c>
      <c r="AT171" s="183" t="s">
        <v>107</v>
      </c>
      <c r="AU171" s="183" t="s">
        <v>82</v>
      </c>
      <c r="AY171" s="14" t="s">
        <v>106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4" t="s">
        <v>82</v>
      </c>
      <c r="BK171" s="184">
        <f>ROUND(I171*H171,2)</f>
        <v>0</v>
      </c>
      <c r="BL171" s="14" t="s">
        <v>110</v>
      </c>
      <c r="BM171" s="183" t="s">
        <v>187</v>
      </c>
    </row>
    <row r="172" spans="1:65" s="2" customFormat="1" ht="39">
      <c r="A172" s="31"/>
      <c r="B172" s="32"/>
      <c r="C172" s="33"/>
      <c r="D172" s="185" t="s">
        <v>112</v>
      </c>
      <c r="E172" s="33"/>
      <c r="F172" s="186" t="s">
        <v>182</v>
      </c>
      <c r="G172" s="33"/>
      <c r="H172" s="33"/>
      <c r="I172" s="187"/>
      <c r="J172" s="33"/>
      <c r="K172" s="33"/>
      <c r="L172" s="36"/>
      <c r="M172" s="188"/>
      <c r="N172" s="189"/>
      <c r="O172" s="68"/>
      <c r="P172" s="68"/>
      <c r="Q172" s="68"/>
      <c r="R172" s="68"/>
      <c r="S172" s="68"/>
      <c r="T172" s="69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112</v>
      </c>
      <c r="AU172" s="14" t="s">
        <v>82</v>
      </c>
    </row>
    <row r="173" spans="1:65" s="12" customFormat="1" ht="22.5">
      <c r="B173" s="190"/>
      <c r="C173" s="191"/>
      <c r="D173" s="185" t="s">
        <v>114</v>
      </c>
      <c r="E173" s="192" t="s">
        <v>1</v>
      </c>
      <c r="F173" s="193" t="s">
        <v>188</v>
      </c>
      <c r="G173" s="191"/>
      <c r="H173" s="194">
        <v>48</v>
      </c>
      <c r="I173" s="195"/>
      <c r="J173" s="191"/>
      <c r="K173" s="191"/>
      <c r="L173" s="196"/>
      <c r="M173" s="197"/>
      <c r="N173" s="198"/>
      <c r="O173" s="198"/>
      <c r="P173" s="198"/>
      <c r="Q173" s="198"/>
      <c r="R173" s="198"/>
      <c r="S173" s="198"/>
      <c r="T173" s="199"/>
      <c r="AT173" s="200" t="s">
        <v>114</v>
      </c>
      <c r="AU173" s="200" t="s">
        <v>82</v>
      </c>
      <c r="AV173" s="12" t="s">
        <v>84</v>
      </c>
      <c r="AW173" s="12" t="s">
        <v>34</v>
      </c>
      <c r="AX173" s="12" t="s">
        <v>82</v>
      </c>
      <c r="AY173" s="200" t="s">
        <v>106</v>
      </c>
    </row>
    <row r="174" spans="1:65" s="2" customFormat="1" ht="24.2" customHeight="1">
      <c r="A174" s="31"/>
      <c r="B174" s="32"/>
      <c r="C174" s="171" t="s">
        <v>189</v>
      </c>
      <c r="D174" s="171" t="s">
        <v>107</v>
      </c>
      <c r="E174" s="172" t="s">
        <v>190</v>
      </c>
      <c r="F174" s="173" t="s">
        <v>191</v>
      </c>
      <c r="G174" s="174" t="s">
        <v>180</v>
      </c>
      <c r="H174" s="175">
        <v>48</v>
      </c>
      <c r="I174" s="176"/>
      <c r="J174" s="177">
        <f>ROUND(I174*H174,2)</f>
        <v>0</v>
      </c>
      <c r="K174" s="178"/>
      <c r="L174" s="36"/>
      <c r="M174" s="179" t="s">
        <v>1</v>
      </c>
      <c r="N174" s="180" t="s">
        <v>42</v>
      </c>
      <c r="O174" s="68"/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3" t="s">
        <v>110</v>
      </c>
      <c r="AT174" s="183" t="s">
        <v>107</v>
      </c>
      <c r="AU174" s="183" t="s">
        <v>82</v>
      </c>
      <c r="AY174" s="14" t="s">
        <v>106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4" t="s">
        <v>82</v>
      </c>
      <c r="BK174" s="184">
        <f>ROUND(I174*H174,2)</f>
        <v>0</v>
      </c>
      <c r="BL174" s="14" t="s">
        <v>110</v>
      </c>
      <c r="BM174" s="183" t="s">
        <v>192</v>
      </c>
    </row>
    <row r="175" spans="1:65" s="2" customFormat="1" ht="39">
      <c r="A175" s="31"/>
      <c r="B175" s="32"/>
      <c r="C175" s="33"/>
      <c r="D175" s="185" t="s">
        <v>112</v>
      </c>
      <c r="E175" s="33"/>
      <c r="F175" s="186" t="s">
        <v>182</v>
      </c>
      <c r="G175" s="33"/>
      <c r="H175" s="33"/>
      <c r="I175" s="187"/>
      <c r="J175" s="33"/>
      <c r="K175" s="33"/>
      <c r="L175" s="36"/>
      <c r="M175" s="188"/>
      <c r="N175" s="189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112</v>
      </c>
      <c r="AU175" s="14" t="s">
        <v>82</v>
      </c>
    </row>
    <row r="176" spans="1:65" s="12" customFormat="1" ht="22.5">
      <c r="B176" s="190"/>
      <c r="C176" s="191"/>
      <c r="D176" s="185" t="s">
        <v>114</v>
      </c>
      <c r="E176" s="192" t="s">
        <v>1</v>
      </c>
      <c r="F176" s="193" t="s">
        <v>193</v>
      </c>
      <c r="G176" s="191"/>
      <c r="H176" s="194">
        <v>48</v>
      </c>
      <c r="I176" s="195"/>
      <c r="J176" s="191"/>
      <c r="K176" s="191"/>
      <c r="L176" s="196"/>
      <c r="M176" s="197"/>
      <c r="N176" s="198"/>
      <c r="O176" s="198"/>
      <c r="P176" s="198"/>
      <c r="Q176" s="198"/>
      <c r="R176" s="198"/>
      <c r="S176" s="198"/>
      <c r="T176" s="199"/>
      <c r="AT176" s="200" t="s">
        <v>114</v>
      </c>
      <c r="AU176" s="200" t="s">
        <v>82</v>
      </c>
      <c r="AV176" s="12" t="s">
        <v>84</v>
      </c>
      <c r="AW176" s="12" t="s">
        <v>34</v>
      </c>
      <c r="AX176" s="12" t="s">
        <v>82</v>
      </c>
      <c r="AY176" s="200" t="s">
        <v>106</v>
      </c>
    </row>
    <row r="177" spans="1:65" s="11" customFormat="1" ht="25.9" customHeight="1">
      <c r="B177" s="157"/>
      <c r="C177" s="158"/>
      <c r="D177" s="159" t="s">
        <v>76</v>
      </c>
      <c r="E177" s="160" t="s">
        <v>194</v>
      </c>
      <c r="F177" s="160" t="s">
        <v>195</v>
      </c>
      <c r="G177" s="158"/>
      <c r="H177" s="158"/>
      <c r="I177" s="161"/>
      <c r="J177" s="162">
        <f>BK177</f>
        <v>0</v>
      </c>
      <c r="K177" s="158"/>
      <c r="L177" s="163"/>
      <c r="M177" s="164"/>
      <c r="N177" s="165"/>
      <c r="O177" s="165"/>
      <c r="P177" s="166">
        <f>SUM(P178:P181)</f>
        <v>0</v>
      </c>
      <c r="Q177" s="165"/>
      <c r="R177" s="166">
        <f>SUM(R178:R181)</f>
        <v>0</v>
      </c>
      <c r="S177" s="165"/>
      <c r="T177" s="167">
        <f>SUM(T178:T181)</f>
        <v>0</v>
      </c>
      <c r="AR177" s="168" t="s">
        <v>82</v>
      </c>
      <c r="AT177" s="169" t="s">
        <v>76</v>
      </c>
      <c r="AU177" s="169" t="s">
        <v>77</v>
      </c>
      <c r="AY177" s="168" t="s">
        <v>106</v>
      </c>
      <c r="BK177" s="170">
        <f>SUM(BK178:BK181)</f>
        <v>0</v>
      </c>
    </row>
    <row r="178" spans="1:65" s="2" customFormat="1" ht="44.25" customHeight="1">
      <c r="A178" s="31"/>
      <c r="B178" s="32"/>
      <c r="C178" s="171" t="s">
        <v>196</v>
      </c>
      <c r="D178" s="171" t="s">
        <v>107</v>
      </c>
      <c r="E178" s="172" t="s">
        <v>197</v>
      </c>
      <c r="F178" s="173" t="s">
        <v>198</v>
      </c>
      <c r="G178" s="174" t="s">
        <v>180</v>
      </c>
      <c r="H178" s="175">
        <v>4</v>
      </c>
      <c r="I178" s="176"/>
      <c r="J178" s="177">
        <f>ROUND(I178*H178,2)</f>
        <v>0</v>
      </c>
      <c r="K178" s="178"/>
      <c r="L178" s="36"/>
      <c r="M178" s="179" t="s">
        <v>1</v>
      </c>
      <c r="N178" s="180" t="s">
        <v>42</v>
      </c>
      <c r="O178" s="68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3" t="s">
        <v>110</v>
      </c>
      <c r="AT178" s="183" t="s">
        <v>107</v>
      </c>
      <c r="AU178" s="183" t="s">
        <v>82</v>
      </c>
      <c r="AY178" s="14" t="s">
        <v>106</v>
      </c>
      <c r="BE178" s="184">
        <f>IF(N178="základní",J178,0)</f>
        <v>0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4" t="s">
        <v>82</v>
      </c>
      <c r="BK178" s="184">
        <f>ROUND(I178*H178,2)</f>
        <v>0</v>
      </c>
      <c r="BL178" s="14" t="s">
        <v>110</v>
      </c>
      <c r="BM178" s="183" t="s">
        <v>199</v>
      </c>
    </row>
    <row r="179" spans="1:65" s="2" customFormat="1" ht="39">
      <c r="A179" s="31"/>
      <c r="B179" s="32"/>
      <c r="C179" s="33"/>
      <c r="D179" s="185" t="s">
        <v>112</v>
      </c>
      <c r="E179" s="33"/>
      <c r="F179" s="186" t="s">
        <v>200</v>
      </c>
      <c r="G179" s="33"/>
      <c r="H179" s="33"/>
      <c r="I179" s="187"/>
      <c r="J179" s="33"/>
      <c r="K179" s="33"/>
      <c r="L179" s="36"/>
      <c r="M179" s="188"/>
      <c r="N179" s="189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112</v>
      </c>
      <c r="AU179" s="14" t="s">
        <v>82</v>
      </c>
    </row>
    <row r="180" spans="1:65" s="2" customFormat="1" ht="44.25" customHeight="1">
      <c r="A180" s="31"/>
      <c r="B180" s="32"/>
      <c r="C180" s="171" t="s">
        <v>7</v>
      </c>
      <c r="D180" s="171" t="s">
        <v>107</v>
      </c>
      <c r="E180" s="172" t="s">
        <v>201</v>
      </c>
      <c r="F180" s="173" t="s">
        <v>202</v>
      </c>
      <c r="G180" s="174" t="s">
        <v>180</v>
      </c>
      <c r="H180" s="175">
        <v>4</v>
      </c>
      <c r="I180" s="176"/>
      <c r="J180" s="177">
        <f>ROUND(I180*H180,2)</f>
        <v>0</v>
      </c>
      <c r="K180" s="178"/>
      <c r="L180" s="36"/>
      <c r="M180" s="179" t="s">
        <v>1</v>
      </c>
      <c r="N180" s="180" t="s">
        <v>42</v>
      </c>
      <c r="O180" s="68"/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3" t="s">
        <v>110</v>
      </c>
      <c r="AT180" s="183" t="s">
        <v>107</v>
      </c>
      <c r="AU180" s="183" t="s">
        <v>82</v>
      </c>
      <c r="AY180" s="14" t="s">
        <v>106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4" t="s">
        <v>82</v>
      </c>
      <c r="BK180" s="184">
        <f>ROUND(I180*H180,2)</f>
        <v>0</v>
      </c>
      <c r="BL180" s="14" t="s">
        <v>110</v>
      </c>
      <c r="BM180" s="183" t="s">
        <v>203</v>
      </c>
    </row>
    <row r="181" spans="1:65" s="2" customFormat="1" ht="39">
      <c r="A181" s="31"/>
      <c r="B181" s="32"/>
      <c r="C181" s="33"/>
      <c r="D181" s="185" t="s">
        <v>112</v>
      </c>
      <c r="E181" s="33"/>
      <c r="F181" s="186" t="s">
        <v>200</v>
      </c>
      <c r="G181" s="33"/>
      <c r="H181" s="33"/>
      <c r="I181" s="187"/>
      <c r="J181" s="33"/>
      <c r="K181" s="33"/>
      <c r="L181" s="36"/>
      <c r="M181" s="201"/>
      <c r="N181" s="202"/>
      <c r="O181" s="203"/>
      <c r="P181" s="203"/>
      <c r="Q181" s="203"/>
      <c r="R181" s="203"/>
      <c r="S181" s="203"/>
      <c r="T181" s="204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112</v>
      </c>
      <c r="AU181" s="14" t="s">
        <v>82</v>
      </c>
    </row>
    <row r="182" spans="1:65" s="2" customFormat="1" ht="6.95" customHeight="1">
      <c r="A182" s="31"/>
      <c r="B182" s="51"/>
      <c r="C182" s="52"/>
      <c r="D182" s="52"/>
      <c r="E182" s="52"/>
      <c r="F182" s="52"/>
      <c r="G182" s="52"/>
      <c r="H182" s="52"/>
      <c r="I182" s="52"/>
      <c r="J182" s="52"/>
      <c r="K182" s="52"/>
      <c r="L182" s="36"/>
      <c r="M182" s="31"/>
      <c r="O182" s="31"/>
      <c r="P182" s="31"/>
      <c r="Q182" s="31"/>
      <c r="R182" s="31"/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</row>
  </sheetData>
  <sheetProtection algorithmName="SHA-512" hashValue="ZIjSxSAiqEwEW3kellkqjK0kG59KXLwqrayQJt5qV+IcpCgfOF4awkg56kkrAtLLIYUwag0Bfx+imQlt2/G3Fg==" saltValue="da4dLpeRWPVXbKsNUWEWCw==" spinCount="100000" sheet="1" objects="1" scenarios="1" formatColumns="0" formatRows="0" autoFilter="0"/>
  <autoFilter ref="C115:K181"/>
  <mergeCells count="6">
    <mergeCell ref="E108:H108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88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Osazování mobiln...</vt:lpstr>
      <vt:lpstr>'OR_PHA - Osazování mobiln...'!Názvy_tisku</vt:lpstr>
      <vt:lpstr>'Rekapitulace zakázky'!Názvy_tisku</vt:lpstr>
      <vt:lpstr>'OR_PHA - Osazování mobiln...'!Oblast_tisku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Kaplanová Ivana</cp:lastModifiedBy>
  <cp:lastPrinted>2022-07-20T10:33:04Z</cp:lastPrinted>
  <dcterms:created xsi:type="dcterms:W3CDTF">2022-07-20T08:03:50Z</dcterms:created>
  <dcterms:modified xsi:type="dcterms:W3CDTF">2022-07-26T09:04:46Z</dcterms:modified>
</cp:coreProperties>
</file>